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320" windowHeight="7935" activeTab="2"/>
  </bookViews>
  <sheets>
    <sheet name="To Do" sheetId="1" r:id="rId1"/>
    <sheet name="ToDo2" sheetId="2" r:id="rId2"/>
    <sheet name="Order" sheetId="3" r:id="rId3"/>
    <sheet name="Differential Table" sheetId="4" r:id="rId4"/>
    <sheet name="Wipers" sheetId="5" r:id="rId5"/>
  </sheets>
  <definedNames>
    <definedName name="_xlnm.Print_Area" localSheetId="2">'Order'!$A$71:$B$80</definedName>
  </definedNames>
  <calcPr fullCalcOnLoad="1"/>
</workbook>
</file>

<file path=xl/sharedStrings.xml><?xml version="1.0" encoding="utf-8"?>
<sst xmlns="http://schemas.openxmlformats.org/spreadsheetml/2006/main" count="256" uniqueCount="225">
  <si>
    <t>Water pump  / radiator</t>
  </si>
  <si>
    <t>Strut mount</t>
  </si>
  <si>
    <t>Transmission Shifter Bushing  http://www.celica-gts.com/forums/index.php?topic=13011.0</t>
  </si>
  <si>
    <t>Disk brake resurface.</t>
  </si>
  <si>
    <t>Outside mirror</t>
  </si>
  <si>
    <t>Door light switch</t>
  </si>
  <si>
    <t>http://www.toymods.net/forums/showthread.php?t=37122</t>
  </si>
  <si>
    <t>If first one does not work.</t>
  </si>
  <si>
    <t>http://www.supramania.com/forums/showthread.php?73832-does-marlin-crawler-make-shifter-bushings-for-a-w58</t>
  </si>
  <si>
    <t>Another choice</t>
  </si>
  <si>
    <t>For W58: MC-10076 and MC-10078</t>
  </si>
  <si>
    <t>I just went with the green truck bushing and the white one brand new from Toyota...</t>
  </si>
  <si>
    <t xml:space="preserve">33505-35020 Green truck shifter bushing/shifter seat </t>
  </si>
  <si>
    <t xml:space="preserve">33548-31010 lower shifter bushing </t>
  </si>
  <si>
    <t xml:space="preserve">33584-22020 shifter gasket </t>
  </si>
  <si>
    <t>93381-16012 shifter bolts need 4 *optional*</t>
  </si>
  <si>
    <t>Clutch pedal bushing</t>
  </si>
  <si>
    <t>Trans shifter bushing</t>
  </si>
  <si>
    <t>AC work</t>
  </si>
  <si>
    <t>---------Drivable----------------</t>
  </si>
  <si>
    <t>Steering Rack fix</t>
  </si>
  <si>
    <t>Clutch cylinder</t>
  </si>
  <si>
    <t>Dealer</t>
  </si>
  <si>
    <t>90386-13192</t>
  </si>
  <si>
    <t>Clutch pedal main bushing</t>
  </si>
  <si>
    <t>90387-10003</t>
  </si>
  <si>
    <t>Clamp up bushing</t>
  </si>
  <si>
    <t>90386-08014</t>
  </si>
  <si>
    <t>Pushrod bushing</t>
  </si>
  <si>
    <t>Desc</t>
  </si>
  <si>
    <t>Part</t>
  </si>
  <si>
    <t>Qty</t>
  </si>
  <si>
    <t>Steering Rack Fastener</t>
  </si>
  <si>
    <t>Rock Auto</t>
  </si>
  <si>
    <t>Front pads</t>
  </si>
  <si>
    <t>Rear pads</t>
  </si>
  <si>
    <t>Steering Rack Joints</t>
  </si>
  <si>
    <t>Steering Rack Boot</t>
  </si>
  <si>
    <t>Water pump</t>
  </si>
  <si>
    <t>Brake Hose</t>
  </si>
  <si>
    <t>MK9322</t>
  </si>
  <si>
    <t>Price</t>
  </si>
  <si>
    <t>4011321B</t>
  </si>
  <si>
    <t>BH36966</t>
  </si>
  <si>
    <t>Fastener</t>
  </si>
  <si>
    <t>Sub Total</t>
  </si>
  <si>
    <t>shipping</t>
  </si>
  <si>
    <t>Shipping</t>
  </si>
  <si>
    <t>Lower Ball Joint</t>
  </si>
  <si>
    <t>Upholstery</t>
  </si>
  <si>
    <t>Muffler Flex Pipe</t>
  </si>
  <si>
    <t>Lower balljoint</t>
  </si>
  <si>
    <t>Battery</t>
  </si>
  <si>
    <t>Bushing for Front Control Arm</t>
  </si>
  <si>
    <t>Fan Belt</t>
  </si>
  <si>
    <t>O2 Sensor</t>
  </si>
  <si>
    <t>Dash Carpet</t>
  </si>
  <si>
    <t>Sparkplug wires</t>
  </si>
  <si>
    <t>Cap &amp; Rotor</t>
  </si>
  <si>
    <t xml:space="preserve">Now let's throw another monkey wrench into the works! 
I called him yesterday, and he asked which bushings it was that I wanted, as in my E-mail (and as posted here), I said the "SPF2926K." He asked it I was sure I didn't want the "SPF1447K?"
So I investigate this a little farther, and find out he used the same picture for both sets of bushings.
The SPF2926K are actually "Rear Diff X-Member To Chassis Mount," not "Rear Cross-member To Chassis Mount" (SPF1447K). Those are $119.00.
He is ordering the SPF2926K right now, and would have them in within a couple of weeks, but isn't too sure about the SPF1447K!
I am much more concerned with the larger SPF1447K bushings, as they have more to do with the IRS "twitchiness."
Talking with Teranfirbt the other day, he said it is better to get their (Super Pro) control arm bushings too, as they come with inner sleeves, and the ES bushings are apparently the wrong diameter for "re-using the existing inner sleeves" (or something to that effect). Hopefully someone who has done this will chime in.
I guess my choice now is to get Zoomy to hold off until we can get ALL of the bushings, including the control arm bushings, or swap subframes and go back in later and do the bushings. 
</t>
  </si>
  <si>
    <t>Rear frame bushing fix:</t>
  </si>
  <si>
    <t>http://www.935motorsports.com/</t>
  </si>
  <si>
    <t>Seatbelt</t>
  </si>
  <si>
    <t>Diff adjustment</t>
  </si>
  <si>
    <t>Brake Pads / rotor</t>
  </si>
  <si>
    <t>Shocks</t>
  </si>
  <si>
    <t>Seat uphostery</t>
  </si>
  <si>
    <t>Alarm</t>
  </si>
  <si>
    <t>Steering Limiter</t>
  </si>
  <si>
    <t>Anti roll bar bushing</t>
  </si>
  <si>
    <t>P/N</t>
  </si>
  <si>
    <t>4Runner</t>
  </si>
  <si>
    <t>Master Cyl</t>
  </si>
  <si>
    <t>Slave Cyl</t>
  </si>
  <si>
    <t>qty</t>
  </si>
  <si>
    <t>Rear suspension bushing inner</t>
  </si>
  <si>
    <t>outer</t>
  </si>
  <si>
    <t>Wiper Blade right</t>
  </si>
  <si>
    <t>left</t>
  </si>
  <si>
    <t xml:space="preserve">rear  </t>
  </si>
  <si>
    <t>85221YZZA5</t>
  </si>
  <si>
    <t>8521424H90</t>
  </si>
  <si>
    <t>refill</t>
  </si>
  <si>
    <t>Battery Tray</t>
  </si>
  <si>
    <t>Sub</t>
  </si>
  <si>
    <t>Tail Pipe</t>
  </si>
  <si>
    <t>http://www.autohausaz.com/search/product.aspx?sid=kmax2jmkodnj5vffahapbsnt&amp;makeid=76@Toyota&amp;modelid=7970~78~1117~394~~5~7@Celica%20GTS%20&amp;year=1985&amp;cid=3@Brake&amp;gid=1896@Disc%20Brake%20Rotor</t>
  </si>
  <si>
    <t>Disk Rotor</t>
  </si>
  <si>
    <t>sunroof weather strip</t>
  </si>
  <si>
    <t>Pos battery terminal</t>
  </si>
  <si>
    <t>RHD</t>
  </si>
  <si>
    <t>RH</t>
  </si>
  <si>
    <t>LH</t>
  </si>
  <si>
    <t>Bought</t>
  </si>
  <si>
    <t>MA61</t>
  </si>
  <si>
    <t>LHD</t>
  </si>
  <si>
    <t>RA60,61,63</t>
  </si>
  <si>
    <t>U-Hook</t>
  </si>
  <si>
    <t>83-85</t>
  </si>
  <si>
    <t>RA61</t>
  </si>
  <si>
    <t>EUR</t>
  </si>
  <si>
    <t>82-85</t>
  </si>
  <si>
    <t>RA61,MA61</t>
  </si>
  <si>
    <t>RA6#,MA61</t>
  </si>
  <si>
    <t>slider</t>
  </si>
  <si>
    <t>Not available</t>
  </si>
  <si>
    <t>90099-00913</t>
  </si>
  <si>
    <t>Wiper blade screw</t>
  </si>
  <si>
    <t>.96-1.04</t>
  </si>
  <si>
    <t>Differential Shims</t>
  </si>
  <si>
    <t>1.06-1.14</t>
  </si>
  <si>
    <t>1.16-1.24</t>
  </si>
  <si>
    <t>1.26-1.34</t>
  </si>
  <si>
    <t>Differential Spider Shim</t>
  </si>
  <si>
    <t>Thickness</t>
  </si>
  <si>
    <t>Fastener lock</t>
  </si>
  <si>
    <t>Current Shim</t>
  </si>
  <si>
    <t>Need this one.</t>
  </si>
  <si>
    <t>Diff cover gasket</t>
  </si>
  <si>
    <t>Diff Seal</t>
  </si>
  <si>
    <t>Side gear thrust washer</t>
  </si>
  <si>
    <t>Diff Housing Bolt</t>
  </si>
  <si>
    <t>NAPA Parts</t>
  </si>
  <si>
    <t>Rear CV Axel</t>
  </si>
  <si>
    <t>Need another .381. Therefore, target is 1.1+.381=1.481mm thick shim.</t>
  </si>
  <si>
    <t>Open Differential Shim measurement and calculation:</t>
  </si>
  <si>
    <t>Open differential parts and shim number.</t>
  </si>
  <si>
    <t>Limited Slip Differential Shim and Part Numbers</t>
  </si>
  <si>
    <t>Took out the springs, and added 1.15mm of shim to the stack, and put the diff back together. Measured the gap between the end cap and the housing. Gap dimension is .010"+.016" (.254mm+.406mm=.660mm)</t>
  </si>
  <si>
    <t>Added Shim</t>
  </si>
  <si>
    <t>mm</t>
  </si>
  <si>
    <t>in</t>
  </si>
  <si>
    <t>Resulting Gap</t>
  </si>
  <si>
    <t>Calculated Clearance</t>
  </si>
  <si>
    <t>Needed Clearance</t>
  </si>
  <si>
    <t>Need to add total shim amount</t>
  </si>
  <si>
    <t>Need to add shim for each side</t>
  </si>
  <si>
    <t>Per manual</t>
  </si>
  <si>
    <t>A</t>
  </si>
  <si>
    <t>B</t>
  </si>
  <si>
    <t>C</t>
  </si>
  <si>
    <t>D</t>
  </si>
  <si>
    <t>E</t>
  </si>
  <si>
    <t>Standard Clearance is .03mm-.15mm</t>
  </si>
  <si>
    <t>L Dimension</t>
  </si>
  <si>
    <t>Case Clearance (MD)</t>
  </si>
  <si>
    <t>Adjusting washers to use. Use two of them.</t>
  </si>
  <si>
    <t xml:space="preserve"> </t>
  </si>
  <si>
    <t>Bolt that fasten the ring gear to the carrier:</t>
  </si>
  <si>
    <t>7.02mm distance for 7 threads</t>
  </si>
  <si>
    <t>10.87mm major diameter</t>
  </si>
  <si>
    <t>Stock Bolt Length</t>
  </si>
  <si>
    <t>Gap to pull in ring gear</t>
  </si>
  <si>
    <t>Nut Height</t>
  </si>
  <si>
    <t>Total Length Needed</t>
  </si>
  <si>
    <t>Axial fastener M10X1.25 14mm wrench size 9mm thick.</t>
  </si>
  <si>
    <t>Therefore, is a M11 X 1.0 thread size bolt</t>
  </si>
  <si>
    <t>Pitch</t>
  </si>
  <si>
    <t>Dia</t>
  </si>
  <si>
    <t>7/16 eq</t>
  </si>
  <si>
    <t>25 pitch</t>
  </si>
  <si>
    <t>14 pitch</t>
  </si>
  <si>
    <t>Current Bearing Shims on Diff</t>
  </si>
  <si>
    <t>Open Diff</t>
  </si>
  <si>
    <t>Gear Side</t>
  </si>
  <si>
    <t>Other</t>
  </si>
  <si>
    <t>LSD Diff</t>
  </si>
  <si>
    <t>Diff Ring Gear Bolt</t>
  </si>
  <si>
    <t>Current Shims</t>
  </si>
  <si>
    <t>#5</t>
  </si>
  <si>
    <t>Clutch</t>
  </si>
  <si>
    <t>Gear</t>
  </si>
  <si>
    <t>#4 Shim Washer</t>
  </si>
  <si>
    <t>Min (in)</t>
  </si>
  <si>
    <t>Max (in)</t>
  </si>
  <si>
    <t>Min (mm)</t>
  </si>
  <si>
    <t>Max (mm)</t>
  </si>
  <si>
    <t>Current Thickness</t>
  </si>
  <si>
    <t>Needed Shim Thickness</t>
  </si>
  <si>
    <t>Shim Needed:</t>
  </si>
  <si>
    <t>Limited Slip Differential Preload Shim and Part Numbers</t>
  </si>
  <si>
    <t>Mix and match shim parts</t>
  </si>
  <si>
    <t>2.9mm gear side + 2.61 = too loose. Add .012" feeler gauge = tight. Add .015" feeler gauge = too tight</t>
  </si>
  <si>
    <t>Conclusion: If 2.61 shim is replaced by 2.76 shim, it will be tight. If replaced with 2.8 shim, will be too tight.</t>
  </si>
  <si>
    <t>2.9mm gear side + 2.98 = too tight.</t>
  </si>
  <si>
    <t>Conclusion: Need 2.76 shim</t>
  </si>
  <si>
    <t>41361-30040</t>
  </si>
  <si>
    <t>41361-30050</t>
  </si>
  <si>
    <t>Original Diff Housing with LSD Carrier</t>
  </si>
  <si>
    <t>Non Gear Side</t>
  </si>
  <si>
    <t>Notes</t>
  </si>
  <si>
    <t>Only goes in 1/3 of the way.</t>
  </si>
  <si>
    <t>S/B .0051-.0071</t>
  </si>
  <si>
    <t>Initial Set = .0039</t>
  </si>
  <si>
    <t>Backlash Requirement</t>
  </si>
  <si>
    <t>Add .06-.09mm of preload</t>
  </si>
  <si>
    <t>After preload, backlash will increase by .0008" per .03mm (.001") increase in preload</t>
  </si>
  <si>
    <t>Expect backlash to increase by average of .002"</t>
  </si>
  <si>
    <t>Just fits, and with .006" (.15mm) added shim will be too tight</t>
  </si>
  <si>
    <t>Back Lash (in)</t>
  </si>
  <si>
    <t>Inch</t>
  </si>
  <si>
    <t>Measurements</t>
  </si>
  <si>
    <t>Calculation</t>
  </si>
  <si>
    <t>in backlash per mm of side shim</t>
  </si>
  <si>
    <t>Shim needed for preload</t>
  </si>
  <si>
    <t>Predicted Backlash</t>
  </si>
  <si>
    <t>Current Backlash</t>
  </si>
  <si>
    <t>Backlash Neede for Initial Set-up</t>
  </si>
  <si>
    <t>Added amount of backlash needed</t>
  </si>
  <si>
    <t>Subtracted amount of shim needed (mm)</t>
  </si>
  <si>
    <t>Shim Needed for Initial set-up</t>
  </si>
  <si>
    <t>Added non gear shim to maintain net fit</t>
  </si>
  <si>
    <t>Current non gear shim</t>
  </si>
  <si>
    <t>Amount of added shim preload</t>
  </si>
  <si>
    <t>Final non gear shim</t>
  </si>
  <si>
    <t>Potential added backlash = .0016"-.0024"</t>
  </si>
  <si>
    <t>Average added backlash = .002"</t>
  </si>
  <si>
    <t>Final Target .0051-.0071</t>
  </si>
  <si>
    <t>Initial Target .0031-.0051</t>
  </si>
  <si>
    <t>Shim measurement notes: This is the first guess. It came to be exactly the same as final calculation.</t>
  </si>
  <si>
    <t>Diff Shim from Above</t>
  </si>
  <si>
    <t>Second measurement was .012. (Both measurement added .001" because ring gear was not tightened during measurement)</t>
  </si>
  <si>
    <t>Need 2X</t>
  </si>
  <si>
    <t>2X</t>
  </si>
  <si>
    <t>2x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</si>
</sst>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strike/>
      <sz val="10"/>
      <name val="Arial"/>
      <family val="2"/>
    </font>
    <font>
      <u val="single"/>
      <sz val="10"/>
      <color indexed="12"/>
      <name val="Arial"/>
      <family val="0"/>
    </font>
    <font>
      <b/>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Verdana"/>
      <family val="2"/>
    </font>
    <font>
      <b/>
      <sz val="12"/>
      <color indexed="18"/>
      <name val="Calibri"/>
      <family val="2"/>
    </font>
    <font>
      <b/>
      <sz val="8"/>
      <color indexed="8"/>
      <name val="Verdana"/>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Verdana"/>
      <family val="2"/>
    </font>
    <font>
      <b/>
      <sz val="12"/>
      <color rgb="FF000080"/>
      <name val="Calibri"/>
      <family val="2"/>
    </font>
    <font>
      <b/>
      <sz val="8"/>
      <color rgb="FF000000"/>
      <name val="Verdana"/>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0" fillId="0" borderId="0" xfId="0" applyAlignment="1">
      <alignment horizontal="left" indent="2"/>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horizontal="left" indent="1"/>
    </xf>
    <xf numFmtId="0" fontId="0" fillId="33" borderId="0" xfId="0" applyFont="1" applyFill="1" applyAlignment="1">
      <alignment horizontal="left" indent="2"/>
    </xf>
    <xf numFmtId="0" fontId="0" fillId="33" borderId="0" xfId="0" applyFont="1" applyFill="1" applyAlignment="1" quotePrefix="1">
      <alignment horizontal="left" indent="2"/>
    </xf>
    <xf numFmtId="0" fontId="1" fillId="33" borderId="0" xfId="0" applyFont="1" applyFill="1" applyAlignment="1">
      <alignment/>
    </xf>
    <xf numFmtId="0" fontId="0" fillId="33" borderId="0" xfId="0" applyFill="1" applyAlignment="1">
      <alignment horizontal="left" indent="1"/>
    </xf>
    <xf numFmtId="0" fontId="0" fillId="0" borderId="0" xfId="0" applyAlignment="1">
      <alignment horizontal="left"/>
    </xf>
    <xf numFmtId="0" fontId="1" fillId="0" borderId="0" xfId="0" applyFont="1" applyAlignment="1">
      <alignment horizontal="left"/>
    </xf>
    <xf numFmtId="0" fontId="1" fillId="0" borderId="0" xfId="0" applyFont="1" applyAlignment="1">
      <alignment/>
    </xf>
    <xf numFmtId="0" fontId="0" fillId="0" borderId="0" xfId="0" applyAlignment="1">
      <alignment wrapText="1"/>
    </xf>
    <xf numFmtId="0" fontId="2" fillId="0" borderId="0" xfId="52" applyAlignment="1" applyProtection="1">
      <alignment/>
      <protection/>
    </xf>
    <xf numFmtId="14" fontId="0" fillId="0" borderId="0" xfId="0" applyNumberFormat="1" applyAlignment="1">
      <alignment/>
    </xf>
    <xf numFmtId="0" fontId="43" fillId="0" borderId="0" xfId="0" applyFont="1" applyAlignment="1">
      <alignment/>
    </xf>
    <xf numFmtId="0" fontId="0" fillId="0" borderId="0" xfId="0" applyFont="1" applyAlignment="1">
      <alignment/>
    </xf>
    <xf numFmtId="0" fontId="44" fillId="0" borderId="0" xfId="0" applyFont="1" applyAlignment="1">
      <alignment/>
    </xf>
    <xf numFmtId="0" fontId="45" fillId="0" borderId="0" xfId="0" applyFont="1" applyAlignment="1">
      <alignment/>
    </xf>
    <xf numFmtId="0" fontId="0" fillId="34" borderId="0" xfId="0" applyFill="1" applyAlignment="1">
      <alignment/>
    </xf>
    <xf numFmtId="0" fontId="0" fillId="34" borderId="0" xfId="0" applyFont="1" applyFill="1" applyAlignment="1">
      <alignment/>
    </xf>
    <xf numFmtId="0" fontId="46" fillId="0" borderId="0" xfId="0" applyFont="1" applyAlignment="1">
      <alignment/>
    </xf>
    <xf numFmtId="0" fontId="46" fillId="0" borderId="0" xfId="0" applyFont="1" applyFill="1" applyAlignment="1">
      <alignment/>
    </xf>
    <xf numFmtId="0" fontId="0" fillId="35" borderId="0" xfId="0" applyFill="1" applyAlignment="1">
      <alignment/>
    </xf>
    <xf numFmtId="0" fontId="3" fillId="0" borderId="0" xfId="0" applyFont="1" applyAlignment="1">
      <alignment/>
    </xf>
    <xf numFmtId="0" fontId="0" fillId="0" borderId="0" xfId="0" applyFont="1" applyAlignment="1" quotePrefix="1">
      <alignment/>
    </xf>
    <xf numFmtId="0" fontId="0" fillId="36" borderId="0" xfId="0" applyFill="1" applyAlignment="1">
      <alignment/>
    </xf>
    <xf numFmtId="0" fontId="0" fillId="0" borderId="0" xfId="0" applyFill="1" applyAlignment="1">
      <alignment/>
    </xf>
    <xf numFmtId="0" fontId="0" fillId="36" borderId="0" xfId="0" applyFont="1" applyFill="1" applyAlignment="1">
      <alignment/>
    </xf>
    <xf numFmtId="0" fontId="0" fillId="35" borderId="0" xfId="0" applyFont="1" applyFill="1" applyAlignment="1">
      <alignment/>
    </xf>
    <xf numFmtId="0" fontId="0" fillId="37" borderId="0" xfId="0" applyFill="1" applyAlignment="1">
      <alignment/>
    </xf>
    <xf numFmtId="0" fontId="4" fillId="0" borderId="0" xfId="0" applyFont="1" applyAlignment="1">
      <alignment/>
    </xf>
    <xf numFmtId="0" fontId="1" fillId="34"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28</xdr:row>
      <xdr:rowOff>38100</xdr:rowOff>
    </xdr:from>
    <xdr:to>
      <xdr:col>10</xdr:col>
      <xdr:colOff>209550</xdr:colOff>
      <xdr:row>34</xdr:row>
      <xdr:rowOff>9525</xdr:rowOff>
    </xdr:to>
    <xdr:sp>
      <xdr:nvSpPr>
        <xdr:cNvPr id="1" name="Straight Connector 5"/>
        <xdr:cNvSpPr>
          <a:spLocks/>
        </xdr:cNvSpPr>
      </xdr:nvSpPr>
      <xdr:spPr>
        <a:xfrm>
          <a:off x="47625" y="4572000"/>
          <a:ext cx="8982075" cy="942975"/>
        </a:xfrm>
        <a:prstGeom prst="line">
          <a:avLst/>
        </a:prstGeom>
        <a:noFill/>
        <a:ln w="285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28</xdr:row>
      <xdr:rowOff>123825</xdr:rowOff>
    </xdr:from>
    <xdr:to>
      <xdr:col>10</xdr:col>
      <xdr:colOff>161925</xdr:colOff>
      <xdr:row>33</xdr:row>
      <xdr:rowOff>152400</xdr:rowOff>
    </xdr:to>
    <xdr:sp>
      <xdr:nvSpPr>
        <xdr:cNvPr id="2" name="Straight Connector 10"/>
        <xdr:cNvSpPr>
          <a:spLocks/>
        </xdr:cNvSpPr>
      </xdr:nvSpPr>
      <xdr:spPr>
        <a:xfrm flipV="1">
          <a:off x="38100" y="4657725"/>
          <a:ext cx="8943975" cy="838200"/>
        </a:xfrm>
        <a:prstGeom prst="line">
          <a:avLst/>
        </a:prstGeom>
        <a:noFill/>
        <a:ln w="2857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314325</xdr:colOff>
      <xdr:row>23</xdr:row>
      <xdr:rowOff>0</xdr:rowOff>
    </xdr:from>
    <xdr:to>
      <xdr:col>27</xdr:col>
      <xdr:colOff>581025</xdr:colOff>
      <xdr:row>51</xdr:row>
      <xdr:rowOff>123825</xdr:rowOff>
    </xdr:to>
    <xdr:pic>
      <xdr:nvPicPr>
        <xdr:cNvPr id="1" name="Picture 1"/>
        <xdr:cNvPicPr preferRelativeResize="1">
          <a:picLocks noChangeAspect="1"/>
        </xdr:cNvPicPr>
      </xdr:nvPicPr>
      <xdr:blipFill>
        <a:blip r:embed="rId1"/>
        <a:stretch>
          <a:fillRect/>
        </a:stretch>
      </xdr:blipFill>
      <xdr:spPr>
        <a:xfrm>
          <a:off x="13125450" y="3724275"/>
          <a:ext cx="5753100" cy="4657725"/>
        </a:xfrm>
        <a:prstGeom prst="rect">
          <a:avLst/>
        </a:prstGeom>
        <a:noFill/>
        <a:ln w="9525" cmpd="sng">
          <a:noFill/>
        </a:ln>
      </xdr:spPr>
    </xdr:pic>
    <xdr:clientData/>
  </xdr:twoCellAnchor>
  <xdr:twoCellAnchor editAs="oneCell">
    <xdr:from>
      <xdr:col>3</xdr:col>
      <xdr:colOff>409575</xdr:colOff>
      <xdr:row>31</xdr:row>
      <xdr:rowOff>66675</xdr:rowOff>
    </xdr:from>
    <xdr:to>
      <xdr:col>7</xdr:col>
      <xdr:colOff>485775</xdr:colOff>
      <xdr:row>42</xdr:row>
      <xdr:rowOff>104775</xdr:rowOff>
    </xdr:to>
    <xdr:pic>
      <xdr:nvPicPr>
        <xdr:cNvPr id="2" name="Picture 2"/>
        <xdr:cNvPicPr preferRelativeResize="1">
          <a:picLocks noChangeAspect="1"/>
        </xdr:cNvPicPr>
      </xdr:nvPicPr>
      <xdr:blipFill>
        <a:blip r:embed="rId2"/>
        <a:stretch>
          <a:fillRect/>
        </a:stretch>
      </xdr:blipFill>
      <xdr:spPr>
        <a:xfrm>
          <a:off x="3886200" y="5086350"/>
          <a:ext cx="2705100" cy="1819275"/>
        </a:xfrm>
        <a:prstGeom prst="rect">
          <a:avLst/>
        </a:prstGeom>
        <a:noFill/>
        <a:ln w="9525" cmpd="sng">
          <a:noFill/>
        </a:ln>
      </xdr:spPr>
    </xdr:pic>
    <xdr:clientData/>
  </xdr:twoCellAnchor>
  <xdr:twoCellAnchor editAs="oneCell">
    <xdr:from>
      <xdr:col>8</xdr:col>
      <xdr:colOff>200025</xdr:colOff>
      <xdr:row>7</xdr:row>
      <xdr:rowOff>38100</xdr:rowOff>
    </xdr:from>
    <xdr:to>
      <xdr:col>12</xdr:col>
      <xdr:colOff>266700</xdr:colOff>
      <xdr:row>17</xdr:row>
      <xdr:rowOff>95250</xdr:rowOff>
    </xdr:to>
    <xdr:pic>
      <xdr:nvPicPr>
        <xdr:cNvPr id="3" name="Picture 3"/>
        <xdr:cNvPicPr preferRelativeResize="1">
          <a:picLocks noChangeAspect="1"/>
        </xdr:cNvPicPr>
      </xdr:nvPicPr>
      <xdr:blipFill>
        <a:blip r:embed="rId3"/>
        <a:stretch>
          <a:fillRect/>
        </a:stretch>
      </xdr:blipFill>
      <xdr:spPr>
        <a:xfrm>
          <a:off x="6915150" y="1171575"/>
          <a:ext cx="2505075" cy="1676400"/>
        </a:xfrm>
        <a:prstGeom prst="rect">
          <a:avLst/>
        </a:prstGeom>
        <a:noFill/>
        <a:ln w="9525" cmpd="sng">
          <a:noFill/>
        </a:ln>
      </xdr:spPr>
    </xdr:pic>
    <xdr:clientData/>
  </xdr:twoCellAnchor>
  <xdr:twoCellAnchor editAs="oneCell">
    <xdr:from>
      <xdr:col>12</xdr:col>
      <xdr:colOff>333375</xdr:colOff>
      <xdr:row>9</xdr:row>
      <xdr:rowOff>123825</xdr:rowOff>
    </xdr:from>
    <xdr:to>
      <xdr:col>16</xdr:col>
      <xdr:colOff>542925</xdr:colOff>
      <xdr:row>15</xdr:row>
      <xdr:rowOff>133350</xdr:rowOff>
    </xdr:to>
    <xdr:pic>
      <xdr:nvPicPr>
        <xdr:cNvPr id="4" name="Picture 4"/>
        <xdr:cNvPicPr preferRelativeResize="1">
          <a:picLocks noChangeAspect="1"/>
        </xdr:cNvPicPr>
      </xdr:nvPicPr>
      <xdr:blipFill>
        <a:blip r:embed="rId4"/>
        <a:stretch>
          <a:fillRect/>
        </a:stretch>
      </xdr:blipFill>
      <xdr:spPr>
        <a:xfrm>
          <a:off x="9486900" y="1581150"/>
          <a:ext cx="2647950" cy="981075"/>
        </a:xfrm>
        <a:prstGeom prst="rect">
          <a:avLst/>
        </a:prstGeom>
        <a:noFill/>
        <a:ln w="9525" cmpd="sng">
          <a:noFill/>
        </a:ln>
      </xdr:spPr>
    </xdr:pic>
    <xdr:clientData/>
  </xdr:twoCellAnchor>
  <xdr:twoCellAnchor editAs="oneCell">
    <xdr:from>
      <xdr:col>21</xdr:col>
      <xdr:colOff>352425</xdr:colOff>
      <xdr:row>16</xdr:row>
      <xdr:rowOff>161925</xdr:rowOff>
    </xdr:from>
    <xdr:to>
      <xdr:col>27</xdr:col>
      <xdr:colOff>314325</xdr:colOff>
      <xdr:row>23</xdr:row>
      <xdr:rowOff>57150</xdr:rowOff>
    </xdr:to>
    <xdr:pic>
      <xdr:nvPicPr>
        <xdr:cNvPr id="5" name="Picture 5"/>
        <xdr:cNvPicPr preferRelativeResize="1">
          <a:picLocks noChangeAspect="1"/>
        </xdr:cNvPicPr>
      </xdr:nvPicPr>
      <xdr:blipFill>
        <a:blip r:embed="rId5"/>
        <a:stretch>
          <a:fillRect/>
        </a:stretch>
      </xdr:blipFill>
      <xdr:spPr>
        <a:xfrm>
          <a:off x="14992350" y="2752725"/>
          <a:ext cx="3619500" cy="1028700"/>
        </a:xfrm>
        <a:prstGeom prst="rect">
          <a:avLst/>
        </a:prstGeom>
        <a:noFill/>
        <a:ln w="9525" cmpd="sng">
          <a:noFill/>
        </a:ln>
      </xdr:spPr>
    </xdr:pic>
    <xdr:clientData/>
  </xdr:twoCellAnchor>
  <xdr:twoCellAnchor>
    <xdr:from>
      <xdr:col>20</xdr:col>
      <xdr:colOff>200025</xdr:colOff>
      <xdr:row>20</xdr:row>
      <xdr:rowOff>66675</xdr:rowOff>
    </xdr:from>
    <xdr:to>
      <xdr:col>21</xdr:col>
      <xdr:colOff>266700</xdr:colOff>
      <xdr:row>32</xdr:row>
      <xdr:rowOff>114300</xdr:rowOff>
    </xdr:to>
    <xdr:sp>
      <xdr:nvSpPr>
        <xdr:cNvPr id="6" name="Curved Right Arrow 6"/>
        <xdr:cNvSpPr>
          <a:spLocks/>
        </xdr:cNvSpPr>
      </xdr:nvSpPr>
      <xdr:spPr>
        <a:xfrm>
          <a:off x="14230350" y="3305175"/>
          <a:ext cx="676275" cy="1990725"/>
        </a:xfrm>
        <a:prstGeom prst="curvedRightArrow">
          <a:avLst>
            <a:gd name="adj1" fmla="val 33013"/>
            <a:gd name="adj2" fmla="val 45754"/>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542925</xdr:colOff>
      <xdr:row>36</xdr:row>
      <xdr:rowOff>85725</xdr:rowOff>
    </xdr:from>
    <xdr:ext cx="3714750" cy="438150"/>
    <xdr:sp>
      <xdr:nvSpPr>
        <xdr:cNvPr id="7" name="TextBox 7"/>
        <xdr:cNvSpPr txBox="1">
          <a:spLocks noChangeArrowheads="1"/>
        </xdr:cNvSpPr>
      </xdr:nvSpPr>
      <xdr:spPr>
        <a:xfrm>
          <a:off x="7258050" y="5915025"/>
          <a:ext cx="3714750" cy="4381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shows</a:t>
          </a:r>
          <a:r>
            <a:rPr lang="en-US" cap="none" sz="1100" b="0" i="0" u="none" baseline="0">
              <a:solidFill>
                <a:srgbClr val="000000"/>
              </a:solidFill>
              <a:latin typeface="Calibri"/>
              <a:ea typeface="Calibri"/>
              <a:cs typeface="Calibri"/>
            </a:rPr>
            <a:t> that the resulting clearance is .03mm to .15mm. All the measurements in the manual is to get to the clearance.</a:t>
          </a:r>
        </a:p>
      </xdr:txBody>
    </xdr:sp>
    <xdr:clientData/>
  </xdr:oneCellAnchor>
  <xdr:twoCellAnchor editAs="oneCell">
    <xdr:from>
      <xdr:col>11</xdr:col>
      <xdr:colOff>19050</xdr:colOff>
      <xdr:row>76</xdr:row>
      <xdr:rowOff>133350</xdr:rowOff>
    </xdr:from>
    <xdr:to>
      <xdr:col>20</xdr:col>
      <xdr:colOff>476250</xdr:colOff>
      <xdr:row>104</xdr:row>
      <xdr:rowOff>57150</xdr:rowOff>
    </xdr:to>
    <xdr:pic>
      <xdr:nvPicPr>
        <xdr:cNvPr id="8" name="Picture 8" descr="C:\Users\Lee\Pictures\Sat Mar 07 12-05-51.jpg"/>
        <xdr:cNvPicPr preferRelativeResize="1">
          <a:picLocks noChangeAspect="1"/>
        </xdr:cNvPicPr>
      </xdr:nvPicPr>
      <xdr:blipFill>
        <a:blip r:embed="rId6"/>
        <a:stretch>
          <a:fillRect/>
        </a:stretch>
      </xdr:blipFill>
      <xdr:spPr>
        <a:xfrm>
          <a:off x="8562975" y="12439650"/>
          <a:ext cx="5943600" cy="445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935motorsport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utohausaz.com/search/product.aspx?sid=kmax2jmkodnj5vffahapbsnt&amp;makeid=76@Toyota&amp;modelid=7970~78~1117~394~~5~7@Celica%20GTS%20&amp;year=1985&amp;cid=3@Brake&amp;gid=1896@Disc%20Brake%20Roto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E48"/>
  <sheetViews>
    <sheetView zoomScalePageLayoutView="0" workbookViewId="0" topLeftCell="B1">
      <selection activeCell="E47" sqref="E47"/>
    </sheetView>
  </sheetViews>
  <sheetFormatPr defaultColWidth="9.140625" defaultRowHeight="12.75"/>
  <cols>
    <col min="2" max="2" width="81.28125" style="0" customWidth="1"/>
  </cols>
  <sheetData>
    <row r="4" spans="1:2" ht="12.75">
      <c r="A4">
        <v>1</v>
      </c>
      <c r="B4" s="3" t="s">
        <v>0</v>
      </c>
    </row>
    <row r="5" spans="1:2" ht="12.75">
      <c r="A5">
        <v>2</v>
      </c>
      <c r="B5" s="3" t="s">
        <v>16</v>
      </c>
    </row>
    <row r="6" spans="1:2" ht="12.75">
      <c r="A6">
        <v>3</v>
      </c>
      <c r="B6" s="3" t="s">
        <v>3</v>
      </c>
    </row>
    <row r="7" spans="1:2" ht="12.75">
      <c r="A7">
        <v>4</v>
      </c>
      <c r="B7" s="3" t="s">
        <v>20</v>
      </c>
    </row>
    <row r="8" spans="1:2" ht="12.75">
      <c r="A8">
        <v>5</v>
      </c>
      <c r="B8" s="3" t="s">
        <v>17</v>
      </c>
    </row>
    <row r="9" ht="12.75">
      <c r="B9" s="4" t="s">
        <v>2</v>
      </c>
    </row>
    <row r="10" spans="2:3" ht="12.75">
      <c r="B10" s="4" t="s">
        <v>6</v>
      </c>
      <c r="C10" t="s">
        <v>7</v>
      </c>
    </row>
    <row r="11" spans="2:5" ht="12.75">
      <c r="B11" s="4" t="s">
        <v>8</v>
      </c>
      <c r="C11" t="s">
        <v>9</v>
      </c>
      <c r="E11" t="s">
        <v>10</v>
      </c>
    </row>
    <row r="12" ht="12.75">
      <c r="B12" s="4" t="s">
        <v>11</v>
      </c>
    </row>
    <row r="13" ht="12.75">
      <c r="B13" s="5" t="s">
        <v>12</v>
      </c>
    </row>
    <row r="14" ht="12.75">
      <c r="B14" s="5" t="s">
        <v>13</v>
      </c>
    </row>
    <row r="15" ht="12.75">
      <c r="B15" s="5" t="s">
        <v>14</v>
      </c>
    </row>
    <row r="16" ht="12.75">
      <c r="B16" s="5" t="s">
        <v>15</v>
      </c>
    </row>
    <row r="17" ht="12.75">
      <c r="B17" s="6" t="s">
        <v>19</v>
      </c>
    </row>
    <row r="18" spans="1:2" ht="12.75">
      <c r="A18">
        <v>5</v>
      </c>
      <c r="B18" s="3" t="s">
        <v>18</v>
      </c>
    </row>
    <row r="19" spans="1:2" ht="12.75">
      <c r="A19">
        <v>5</v>
      </c>
      <c r="B19" s="7" t="s">
        <v>1</v>
      </c>
    </row>
    <row r="20" ht="12.75">
      <c r="B20" s="2" t="s">
        <v>21</v>
      </c>
    </row>
    <row r="21" ht="12.75">
      <c r="B21" s="8" t="s">
        <v>39</v>
      </c>
    </row>
    <row r="22" spans="1:2" ht="12.75">
      <c r="A22">
        <v>6</v>
      </c>
      <c r="B22" s="10" t="s">
        <v>48</v>
      </c>
    </row>
    <row r="23" spans="1:2" ht="12.75">
      <c r="A23">
        <v>7</v>
      </c>
      <c r="B23" s="11" t="s">
        <v>50</v>
      </c>
    </row>
    <row r="24" spans="1:2" ht="12.75">
      <c r="A24">
        <v>8</v>
      </c>
      <c r="B24" s="9" t="s">
        <v>49</v>
      </c>
    </row>
    <row r="25" ht="12.75">
      <c r="B25" s="1"/>
    </row>
    <row r="26" ht="12.75">
      <c r="B26" s="1"/>
    </row>
    <row r="27" ht="12.75">
      <c r="B27" s="1"/>
    </row>
    <row r="28" ht="12.75">
      <c r="B28" s="1"/>
    </row>
    <row r="35" ht="12.75">
      <c r="B35" s="11" t="s">
        <v>4</v>
      </c>
    </row>
    <row r="36" ht="12.75">
      <c r="B36" s="11" t="s">
        <v>5</v>
      </c>
    </row>
    <row r="37" ht="12.75">
      <c r="B37" t="s">
        <v>54</v>
      </c>
    </row>
    <row r="38" ht="12.75">
      <c r="B38" s="11" t="s">
        <v>55</v>
      </c>
    </row>
    <row r="39" ht="12.75">
      <c r="B39" s="11" t="s">
        <v>56</v>
      </c>
    </row>
    <row r="40" ht="12.75">
      <c r="B40" s="11" t="s">
        <v>57</v>
      </c>
    </row>
    <row r="41" ht="12.75">
      <c r="B41" s="11" t="s">
        <v>58</v>
      </c>
    </row>
    <row r="46" ht="12.75">
      <c r="B46" t="s">
        <v>60</v>
      </c>
    </row>
    <row r="47" ht="318.75">
      <c r="B47" s="12" t="s">
        <v>59</v>
      </c>
    </row>
    <row r="48" ht="12.75">
      <c r="B48" s="13" t="s">
        <v>61</v>
      </c>
    </row>
  </sheetData>
  <sheetProtection/>
  <hyperlinks>
    <hyperlink ref="B48" r:id="rId1" display="http://www.935motorsports.com/"/>
  </hyperlinks>
  <printOptions/>
  <pageMargins left="0.75" right="0.75" top="1" bottom="1" header="0.5" footer="0.5"/>
  <pageSetup orientation="portrait" r:id="rId2"/>
</worksheet>
</file>

<file path=xl/worksheets/sheet2.xml><?xml version="1.0" encoding="utf-8"?>
<worksheet xmlns="http://schemas.openxmlformats.org/spreadsheetml/2006/main" xmlns:r="http://schemas.openxmlformats.org/officeDocument/2006/relationships">
  <dimension ref="B4:F41"/>
  <sheetViews>
    <sheetView zoomScalePageLayoutView="0" workbookViewId="0" topLeftCell="A3">
      <selection activeCell="B36" sqref="B36"/>
    </sheetView>
  </sheetViews>
  <sheetFormatPr defaultColWidth="9.140625" defaultRowHeight="12.75"/>
  <cols>
    <col min="2" max="2" width="31.140625" style="0" customWidth="1"/>
    <col min="3" max="3" width="21.421875" style="0" customWidth="1"/>
  </cols>
  <sheetData>
    <row r="4" ht="12.75">
      <c r="B4" s="14">
        <v>41244</v>
      </c>
    </row>
    <row r="7" spans="3:6" ht="12.75">
      <c r="C7" t="s">
        <v>70</v>
      </c>
      <c r="D7" s="16" t="s">
        <v>41</v>
      </c>
      <c r="E7" s="16" t="s">
        <v>74</v>
      </c>
      <c r="F7" s="16" t="s">
        <v>84</v>
      </c>
    </row>
    <row r="8" spans="2:6" ht="12.75">
      <c r="B8" s="16" t="s">
        <v>75</v>
      </c>
      <c r="C8" s="18">
        <v>4872522040</v>
      </c>
      <c r="D8">
        <v>32.11</v>
      </c>
      <c r="E8">
        <v>2</v>
      </c>
      <c r="F8">
        <f>D8*E8</f>
        <v>64.22</v>
      </c>
    </row>
    <row r="9" spans="2:6" ht="12.75">
      <c r="B9" s="16" t="s">
        <v>76</v>
      </c>
      <c r="C9" s="18">
        <v>4872522030</v>
      </c>
      <c r="D9">
        <v>29.7</v>
      </c>
      <c r="E9">
        <v>2</v>
      </c>
      <c r="F9">
        <f aca="true" t="shared" si="0" ref="F9:F39">D9*E9</f>
        <v>59.4</v>
      </c>
    </row>
    <row r="10" spans="2:6" ht="12.75">
      <c r="B10" t="s">
        <v>64</v>
      </c>
      <c r="F10">
        <f t="shared" si="0"/>
        <v>0</v>
      </c>
    </row>
    <row r="11" spans="2:5" ht="12.75">
      <c r="B11" s="13" t="s">
        <v>86</v>
      </c>
      <c r="C11" t="s">
        <v>87</v>
      </c>
      <c r="D11">
        <v>23</v>
      </c>
      <c r="E11">
        <v>4</v>
      </c>
    </row>
    <row r="16" spans="2:4" ht="15.75">
      <c r="B16" s="17" t="s">
        <v>88</v>
      </c>
      <c r="C16" s="17">
        <v>6325114020</v>
      </c>
      <c r="D16">
        <v>57.01</v>
      </c>
    </row>
    <row r="17" spans="2:6" ht="12.75">
      <c r="B17" t="s">
        <v>65</v>
      </c>
      <c r="F17">
        <f t="shared" si="0"/>
        <v>0</v>
      </c>
    </row>
    <row r="18" spans="2:6" ht="12.75">
      <c r="B18" t="s">
        <v>67</v>
      </c>
      <c r="F18">
        <f t="shared" si="0"/>
        <v>0</v>
      </c>
    </row>
    <row r="19" spans="2:6" ht="12.75">
      <c r="B19" t="s">
        <v>66</v>
      </c>
      <c r="F19">
        <f t="shared" si="0"/>
        <v>0</v>
      </c>
    </row>
    <row r="20" spans="2:6" ht="12.75">
      <c r="B20" t="s">
        <v>63</v>
      </c>
      <c r="F20">
        <f t="shared" si="0"/>
        <v>0</v>
      </c>
    </row>
    <row r="21" spans="2:6" ht="12.75">
      <c r="B21" t="s">
        <v>62</v>
      </c>
      <c r="F21">
        <f t="shared" si="0"/>
        <v>0</v>
      </c>
    </row>
    <row r="22" spans="2:6" ht="12.75">
      <c r="B22" s="19" t="s">
        <v>68</v>
      </c>
      <c r="C22" s="18">
        <v>4561914020</v>
      </c>
      <c r="D22">
        <v>3.67</v>
      </c>
      <c r="E22">
        <v>2</v>
      </c>
      <c r="F22">
        <f t="shared" si="0"/>
        <v>7.34</v>
      </c>
    </row>
    <row r="23" spans="2:6" ht="15.75">
      <c r="B23" t="s">
        <v>69</v>
      </c>
      <c r="C23" s="17">
        <v>4881720020</v>
      </c>
      <c r="D23">
        <v>2.62</v>
      </c>
      <c r="E23">
        <v>8</v>
      </c>
      <c r="F23">
        <f t="shared" si="0"/>
        <v>20.96</v>
      </c>
    </row>
    <row r="24" spans="2:6" ht="12.75">
      <c r="B24" s="16" t="s">
        <v>77</v>
      </c>
      <c r="C24" s="18">
        <v>8522014390</v>
      </c>
      <c r="D24">
        <v>8</v>
      </c>
      <c r="E24">
        <v>0</v>
      </c>
      <c r="F24">
        <f t="shared" si="0"/>
        <v>0</v>
      </c>
    </row>
    <row r="25" spans="2:6" ht="12.75">
      <c r="B25" s="16" t="s">
        <v>82</v>
      </c>
      <c r="C25" s="18" t="s">
        <v>80</v>
      </c>
      <c r="D25">
        <v>3.5</v>
      </c>
      <c r="E25">
        <v>0</v>
      </c>
      <c r="F25">
        <f t="shared" si="0"/>
        <v>0</v>
      </c>
    </row>
    <row r="26" spans="2:6" ht="12.75">
      <c r="B26" s="16" t="s">
        <v>78</v>
      </c>
      <c r="C26" s="18">
        <v>8522016360</v>
      </c>
      <c r="D26">
        <v>10.96</v>
      </c>
      <c r="E26">
        <v>0</v>
      </c>
      <c r="F26">
        <f t="shared" si="0"/>
        <v>0</v>
      </c>
    </row>
    <row r="27" spans="2:6" ht="12.75">
      <c r="B27" s="16" t="s">
        <v>82</v>
      </c>
      <c r="C27" s="18" t="s">
        <v>81</v>
      </c>
      <c r="D27">
        <v>3.5</v>
      </c>
      <c r="E27">
        <v>0</v>
      </c>
      <c r="F27">
        <f t="shared" si="0"/>
        <v>0</v>
      </c>
    </row>
    <row r="28" spans="2:6" ht="12.75">
      <c r="B28" s="16" t="s">
        <v>79</v>
      </c>
      <c r="C28" s="18">
        <v>8522032120</v>
      </c>
      <c r="D28">
        <v>10.79</v>
      </c>
      <c r="E28">
        <v>0</v>
      </c>
      <c r="F28">
        <f t="shared" si="0"/>
        <v>0</v>
      </c>
    </row>
    <row r="29" spans="3:6" ht="12.75">
      <c r="C29" s="18" t="s">
        <v>81</v>
      </c>
      <c r="D29">
        <v>3.52</v>
      </c>
      <c r="E29">
        <v>0</v>
      </c>
      <c r="F29">
        <f t="shared" si="0"/>
        <v>0</v>
      </c>
    </row>
    <row r="30" spans="2:6" ht="12.75">
      <c r="B30" s="16" t="s">
        <v>83</v>
      </c>
      <c r="C30" s="18">
        <v>7443114050</v>
      </c>
      <c r="D30">
        <v>23.15</v>
      </c>
      <c r="E30">
        <v>0</v>
      </c>
      <c r="F30">
        <f t="shared" si="0"/>
        <v>0</v>
      </c>
    </row>
    <row r="31" spans="2:6" ht="12.75">
      <c r="B31" s="16" t="s">
        <v>85</v>
      </c>
      <c r="C31" s="18"/>
      <c r="D31">
        <v>132</v>
      </c>
      <c r="E31">
        <v>1</v>
      </c>
      <c r="F31">
        <f t="shared" si="0"/>
        <v>132</v>
      </c>
    </row>
    <row r="32" spans="2:6" ht="15.75">
      <c r="B32" s="20" t="s">
        <v>89</v>
      </c>
      <c r="C32" s="17">
        <v>9098205030</v>
      </c>
      <c r="F32">
        <f t="shared" si="0"/>
        <v>0</v>
      </c>
    </row>
    <row r="33" spans="2:3" ht="15.75">
      <c r="B33" s="16" t="s">
        <v>107</v>
      </c>
      <c r="C33" s="17" t="s">
        <v>106</v>
      </c>
    </row>
    <row r="34" spans="2:3" ht="15.75">
      <c r="B34" s="16"/>
      <c r="C34" s="17"/>
    </row>
    <row r="35" spans="2:3" ht="15.75">
      <c r="B35" s="16"/>
      <c r="C35" s="17"/>
    </row>
    <row r="36" spans="2:3" ht="15.75">
      <c r="B36" s="16"/>
      <c r="C36" s="17"/>
    </row>
    <row r="37" spans="2:6" ht="12.75">
      <c r="B37" t="s">
        <v>71</v>
      </c>
      <c r="F37">
        <f t="shared" si="0"/>
        <v>0</v>
      </c>
    </row>
    <row r="38" spans="2:6" ht="12.75">
      <c r="B38" t="s">
        <v>72</v>
      </c>
      <c r="C38" s="15">
        <v>3141035142</v>
      </c>
      <c r="D38">
        <v>111.9</v>
      </c>
      <c r="E38">
        <v>0</v>
      </c>
      <c r="F38">
        <f t="shared" si="0"/>
        <v>0</v>
      </c>
    </row>
    <row r="39" spans="2:6" ht="15.75">
      <c r="B39" t="s">
        <v>73</v>
      </c>
      <c r="C39" s="17">
        <v>3147030260</v>
      </c>
      <c r="D39">
        <v>46.82</v>
      </c>
      <c r="E39">
        <v>0</v>
      </c>
      <c r="F39">
        <f t="shared" si="0"/>
        <v>0</v>
      </c>
    </row>
    <row r="41" ht="12.75">
      <c r="F41">
        <f>SUM(F8:F39)</f>
        <v>283.92</v>
      </c>
    </row>
  </sheetData>
  <sheetProtection/>
  <hyperlinks>
    <hyperlink ref="B11" r:id="rId1" display="http://www.autohausaz.com/search/product.aspx?sid=kmax2jmkodnj5vffahapbsnt&amp;makeid=76@Toyota&amp;modelid=7970~78~1117~394~~5~7@Celica%20GTS%20&amp;year=1985&amp;cid=3@Brake&amp;gid=1896@Disc%20Brake%20Rotor"/>
  </hyperlinks>
  <printOp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dimension ref="A3:I82"/>
  <sheetViews>
    <sheetView tabSelected="1" zoomScalePageLayoutView="0" workbookViewId="0" topLeftCell="A53">
      <selection activeCell="A74" sqref="A74"/>
    </sheetView>
  </sheetViews>
  <sheetFormatPr defaultColWidth="9.140625" defaultRowHeight="12.75"/>
  <cols>
    <col min="1" max="1" width="21.57421875" style="0" customWidth="1"/>
    <col min="2" max="2" width="37.57421875" style="0" customWidth="1"/>
  </cols>
  <sheetData>
    <row r="3" ht="12.75">
      <c r="A3" t="s">
        <v>22</v>
      </c>
    </row>
    <row r="4" spans="1:5" ht="12.75">
      <c r="A4" t="s">
        <v>30</v>
      </c>
      <c r="B4" t="s">
        <v>29</v>
      </c>
      <c r="C4" t="s">
        <v>41</v>
      </c>
      <c r="D4" t="s">
        <v>31</v>
      </c>
      <c r="E4" t="s">
        <v>45</v>
      </c>
    </row>
    <row r="5" spans="1:5" ht="12.75">
      <c r="A5" t="s">
        <v>23</v>
      </c>
      <c r="B5" t="s">
        <v>24</v>
      </c>
      <c r="C5">
        <v>1.49</v>
      </c>
      <c r="D5">
        <v>4</v>
      </c>
      <c r="E5">
        <f>D5*C5</f>
        <v>5.96</v>
      </c>
    </row>
    <row r="6" spans="1:5" ht="12.75">
      <c r="A6" t="s">
        <v>25</v>
      </c>
      <c r="B6" t="s">
        <v>26</v>
      </c>
      <c r="C6">
        <v>3.88</v>
      </c>
      <c r="D6">
        <v>1</v>
      </c>
      <c r="E6">
        <f aca="true" t="shared" si="0" ref="E6:E20">D6*C6</f>
        <v>3.88</v>
      </c>
    </row>
    <row r="7" ht="12.75">
      <c r="E7">
        <f t="shared" si="0"/>
        <v>0</v>
      </c>
    </row>
    <row r="8" spans="1:5" ht="12.75">
      <c r="A8" t="s">
        <v>27</v>
      </c>
      <c r="B8" t="s">
        <v>28</v>
      </c>
      <c r="C8">
        <v>2.89</v>
      </c>
      <c r="D8">
        <v>2</v>
      </c>
      <c r="E8">
        <f t="shared" si="0"/>
        <v>5.78</v>
      </c>
    </row>
    <row r="9" spans="1:5" ht="12.75">
      <c r="A9">
        <v>9008011222</v>
      </c>
      <c r="B9" t="s">
        <v>32</v>
      </c>
      <c r="C9">
        <v>0.8</v>
      </c>
      <c r="D9">
        <v>1</v>
      </c>
      <c r="E9">
        <f t="shared" si="0"/>
        <v>0.8</v>
      </c>
    </row>
    <row r="10" spans="1:5" ht="12.75">
      <c r="A10">
        <v>9011912225</v>
      </c>
      <c r="B10" t="s">
        <v>44</v>
      </c>
      <c r="C10">
        <v>1.33</v>
      </c>
      <c r="D10">
        <v>1</v>
      </c>
      <c r="E10">
        <f t="shared" si="0"/>
        <v>1.33</v>
      </c>
    </row>
    <row r="11" ht="12.75">
      <c r="B11" t="s">
        <v>46</v>
      </c>
    </row>
    <row r="12" ht="12.75">
      <c r="E12">
        <f t="shared" si="0"/>
        <v>0</v>
      </c>
    </row>
    <row r="13" spans="1:5" ht="12.75">
      <c r="A13" t="s">
        <v>33</v>
      </c>
      <c r="E13">
        <f t="shared" si="0"/>
        <v>0</v>
      </c>
    </row>
    <row r="14" spans="1:5" ht="12.75">
      <c r="A14" s="2">
        <v>728227</v>
      </c>
      <c r="B14" t="s">
        <v>21</v>
      </c>
      <c r="C14">
        <v>10.25</v>
      </c>
      <c r="D14">
        <v>1</v>
      </c>
      <c r="E14">
        <f t="shared" si="0"/>
        <v>10.25</v>
      </c>
    </row>
    <row r="15" spans="1:5" ht="12.75">
      <c r="A15" s="2">
        <v>871204</v>
      </c>
      <c r="B15" t="s">
        <v>34</v>
      </c>
      <c r="C15">
        <v>15.91</v>
      </c>
      <c r="D15">
        <v>1</v>
      </c>
      <c r="E15">
        <f t="shared" si="0"/>
        <v>15.91</v>
      </c>
    </row>
    <row r="16" spans="1:5" ht="12.75">
      <c r="A16" s="2">
        <v>821205</v>
      </c>
      <c r="B16" t="s">
        <v>35</v>
      </c>
      <c r="C16">
        <v>22.79</v>
      </c>
      <c r="D16">
        <v>1</v>
      </c>
      <c r="E16">
        <f t="shared" si="0"/>
        <v>22.79</v>
      </c>
    </row>
    <row r="17" spans="1:5" ht="12.75">
      <c r="A17" s="2" t="s">
        <v>42</v>
      </c>
      <c r="B17" t="s">
        <v>36</v>
      </c>
      <c r="C17">
        <v>7.29</v>
      </c>
      <c r="D17">
        <v>2</v>
      </c>
      <c r="E17">
        <f t="shared" si="0"/>
        <v>14.58</v>
      </c>
    </row>
    <row r="18" spans="1:5" ht="12.75">
      <c r="A18" s="2" t="s">
        <v>40</v>
      </c>
      <c r="B18" t="s">
        <v>37</v>
      </c>
      <c r="C18">
        <v>9.86</v>
      </c>
      <c r="D18">
        <v>2</v>
      </c>
      <c r="E18">
        <f t="shared" si="0"/>
        <v>19.72</v>
      </c>
    </row>
    <row r="19" spans="1:5" ht="12.75">
      <c r="A19" s="2">
        <v>1311539</v>
      </c>
      <c r="B19" t="s">
        <v>38</v>
      </c>
      <c r="C19">
        <v>12.13</v>
      </c>
      <c r="D19">
        <v>1</v>
      </c>
      <c r="E19">
        <f t="shared" si="0"/>
        <v>12.13</v>
      </c>
    </row>
    <row r="20" spans="1:5" ht="12.75">
      <c r="A20" s="2" t="s">
        <v>43</v>
      </c>
      <c r="B20" t="s">
        <v>39</v>
      </c>
      <c r="C20">
        <v>9.96</v>
      </c>
      <c r="D20">
        <v>2</v>
      </c>
      <c r="E20">
        <f t="shared" si="0"/>
        <v>19.92</v>
      </c>
    </row>
    <row r="21" spans="2:5" ht="12.75">
      <c r="B21" t="s">
        <v>47</v>
      </c>
      <c r="E21">
        <v>41.62</v>
      </c>
    </row>
    <row r="22" ht="12.75">
      <c r="E22">
        <f>SUM(E5:E21)</f>
        <v>174.67</v>
      </c>
    </row>
    <row r="24" ht="12.75">
      <c r="B24" t="s">
        <v>51</v>
      </c>
    </row>
    <row r="25" ht="12.75">
      <c r="B25" t="s">
        <v>52</v>
      </c>
    </row>
    <row r="26" ht="12.75">
      <c r="B26" t="s">
        <v>53</v>
      </c>
    </row>
    <row r="28" ht="12.75">
      <c r="A28" s="24" t="s">
        <v>126</v>
      </c>
    </row>
    <row r="30" spans="1:5" ht="12.75">
      <c r="A30" t="s">
        <v>113</v>
      </c>
      <c r="B30" t="s">
        <v>114</v>
      </c>
      <c r="E30" t="s">
        <v>125</v>
      </c>
    </row>
    <row r="31" spans="1:2" ht="12.75">
      <c r="A31">
        <v>4136130040</v>
      </c>
      <c r="B31" t="s">
        <v>108</v>
      </c>
    </row>
    <row r="32" spans="1:5" ht="12.75">
      <c r="A32" s="19">
        <v>4136130050</v>
      </c>
      <c r="B32" s="19" t="s">
        <v>110</v>
      </c>
      <c r="C32" t="s">
        <v>116</v>
      </c>
      <c r="E32" t="s">
        <v>124</v>
      </c>
    </row>
    <row r="33" spans="1:2" ht="12.75">
      <c r="A33">
        <v>4136130060</v>
      </c>
      <c r="B33" t="s">
        <v>111</v>
      </c>
    </row>
    <row r="34" spans="1:3" ht="12.75">
      <c r="A34" s="23">
        <v>4136130070</v>
      </c>
      <c r="B34" s="23" t="s">
        <v>112</v>
      </c>
      <c r="C34" t="s">
        <v>117</v>
      </c>
    </row>
    <row r="36" spans="1:5" ht="12.75">
      <c r="A36" t="s">
        <v>109</v>
      </c>
      <c r="B36" t="s">
        <v>114</v>
      </c>
      <c r="E36" s="16" t="s">
        <v>205</v>
      </c>
    </row>
    <row r="37" spans="1:6" ht="12.75">
      <c r="A37" s="27">
        <v>9020165007</v>
      </c>
      <c r="B37" s="27">
        <v>2.57</v>
      </c>
      <c r="C37" s="27">
        <v>2.59</v>
      </c>
      <c r="E37">
        <f aca="true" t="shared" si="1" ref="E37:E42">0.0018-(B37-2.9)*0.024</f>
        <v>0.009720000000000001</v>
      </c>
      <c r="F37">
        <f aca="true" t="shared" si="2" ref="F37:F42">0.0018-(C37-2.9)*0.024</f>
        <v>0.009240000000000002</v>
      </c>
    </row>
    <row r="38" spans="1:6" ht="12.75">
      <c r="A38">
        <v>9020165008</v>
      </c>
      <c r="B38">
        <v>2.6</v>
      </c>
      <c r="C38">
        <v>2.62</v>
      </c>
      <c r="D38" s="16"/>
      <c r="E38">
        <f t="shared" si="1"/>
        <v>0.008999999999999996</v>
      </c>
      <c r="F38">
        <f t="shared" si="2"/>
        <v>0.008519999999999995</v>
      </c>
    </row>
    <row r="39" spans="1:6" ht="12.75">
      <c r="A39" s="27">
        <v>9020165009</v>
      </c>
      <c r="B39" s="27">
        <v>2.63</v>
      </c>
      <c r="C39" s="27">
        <v>2.65</v>
      </c>
      <c r="E39">
        <f t="shared" si="1"/>
        <v>0.008280000000000001</v>
      </c>
      <c r="F39">
        <f t="shared" si="2"/>
        <v>0.0078</v>
      </c>
    </row>
    <row r="40" spans="1:7" ht="12.75">
      <c r="A40" s="27">
        <v>9020165010</v>
      </c>
      <c r="B40" s="27">
        <v>2.66</v>
      </c>
      <c r="C40" s="27">
        <v>2.68</v>
      </c>
      <c r="E40" s="27">
        <f t="shared" si="1"/>
        <v>0.007559999999999994</v>
      </c>
      <c r="F40" s="27">
        <f t="shared" si="2"/>
        <v>0.007079999999999994</v>
      </c>
      <c r="G40" s="28" t="s">
        <v>217</v>
      </c>
    </row>
    <row r="41" spans="1:7" ht="12.75">
      <c r="A41" s="27">
        <v>9020165011</v>
      </c>
      <c r="B41" s="27">
        <v>2.69</v>
      </c>
      <c r="C41" s="27">
        <v>2.71</v>
      </c>
      <c r="E41" s="27">
        <f t="shared" si="1"/>
        <v>0.006839999999999999</v>
      </c>
      <c r="F41" s="27">
        <f t="shared" si="2"/>
        <v>0.006359999999999999</v>
      </c>
      <c r="G41" s="26"/>
    </row>
    <row r="42" spans="1:7" ht="12.75">
      <c r="A42" s="30">
        <v>9020165012</v>
      </c>
      <c r="B42" s="30">
        <v>2.72</v>
      </c>
      <c r="C42" s="30">
        <v>2.74</v>
      </c>
      <c r="E42" s="27">
        <f t="shared" si="1"/>
        <v>0.0061199999999999935</v>
      </c>
      <c r="F42" s="27">
        <f t="shared" si="2"/>
        <v>0.005639999999999992</v>
      </c>
      <c r="G42" s="26"/>
    </row>
    <row r="43" spans="1:8" ht="12.75">
      <c r="A43" s="19">
        <v>9020165013</v>
      </c>
      <c r="B43" s="19">
        <v>2.75</v>
      </c>
      <c r="C43" s="19">
        <v>2.77</v>
      </c>
      <c r="D43" s="16"/>
      <c r="E43" s="27">
        <f aca="true" t="shared" si="3" ref="E43:E53">0.0018-(B43-2.9)*0.024</f>
        <v>0.005399999999999998</v>
      </c>
      <c r="F43" s="27">
        <f aca="true" t="shared" si="4" ref="F43:F53">0.0018-(C43-2.9)*0.024</f>
        <v>0.004919999999999997</v>
      </c>
      <c r="G43" s="26"/>
      <c r="H43" s="29" t="s">
        <v>218</v>
      </c>
    </row>
    <row r="44" spans="1:8" ht="12.75">
      <c r="A44" s="30">
        <v>9020165014</v>
      </c>
      <c r="B44" s="30">
        <v>2.78</v>
      </c>
      <c r="C44" s="30">
        <v>2.8</v>
      </c>
      <c r="E44">
        <f t="shared" si="3"/>
        <v>0.004680000000000003</v>
      </c>
      <c r="F44">
        <f t="shared" si="4"/>
        <v>0.004200000000000002</v>
      </c>
      <c r="H44" s="23"/>
    </row>
    <row r="45" spans="1:8" ht="12.75">
      <c r="A45" s="27">
        <v>9020165015</v>
      </c>
      <c r="B45" s="27">
        <v>2.81</v>
      </c>
      <c r="C45" s="27">
        <v>2.83</v>
      </c>
      <c r="E45">
        <f t="shared" si="3"/>
        <v>0.0039599999999999965</v>
      </c>
      <c r="F45">
        <f t="shared" si="4"/>
        <v>0.003479999999999996</v>
      </c>
      <c r="H45" s="23"/>
    </row>
    <row r="46" spans="1:8" ht="12.75">
      <c r="A46" s="27">
        <v>9020165016</v>
      </c>
      <c r="B46" s="27">
        <v>2.84</v>
      </c>
      <c r="C46" s="27">
        <v>2.86</v>
      </c>
      <c r="E46">
        <f t="shared" si="3"/>
        <v>0.0032400000000000016</v>
      </c>
      <c r="F46">
        <f t="shared" si="4"/>
        <v>0.0027600000000000007</v>
      </c>
      <c r="H46" s="23"/>
    </row>
    <row r="47" spans="1:6" ht="12.75">
      <c r="A47" s="27">
        <v>9020165017</v>
      </c>
      <c r="B47" s="27">
        <v>2.87</v>
      </c>
      <c r="C47" s="27">
        <v>2.89</v>
      </c>
      <c r="E47">
        <f t="shared" si="3"/>
        <v>0.0025199999999999953</v>
      </c>
      <c r="F47">
        <f t="shared" si="4"/>
        <v>0.002039999999999995</v>
      </c>
    </row>
    <row r="48" spans="1:6" ht="12.75">
      <c r="A48" s="27">
        <v>9020165018</v>
      </c>
      <c r="B48" s="27">
        <v>2.9</v>
      </c>
      <c r="C48" s="27">
        <v>2.92</v>
      </c>
      <c r="E48">
        <f t="shared" si="3"/>
        <v>0.0018</v>
      </c>
      <c r="F48">
        <f t="shared" si="4"/>
        <v>0.0013199999999999996</v>
      </c>
    </row>
    <row r="49" spans="1:6" ht="12.75">
      <c r="A49" s="27">
        <v>9020165019</v>
      </c>
      <c r="B49" s="27">
        <v>2.93</v>
      </c>
      <c r="C49" s="27">
        <v>2.95</v>
      </c>
      <c r="E49">
        <f t="shared" si="3"/>
        <v>0.001079999999999994</v>
      </c>
      <c r="F49">
        <f t="shared" si="4"/>
        <v>0.0005999999999999936</v>
      </c>
    </row>
    <row r="50" spans="1:6" ht="12.75">
      <c r="A50" s="27">
        <v>9020165020</v>
      </c>
      <c r="B50" s="27">
        <v>2.96</v>
      </c>
      <c r="C50" s="27">
        <v>2.98</v>
      </c>
      <c r="D50" s="16"/>
      <c r="E50">
        <f t="shared" si="3"/>
        <v>0.00035999999999999856</v>
      </c>
      <c r="F50">
        <f t="shared" si="4"/>
        <v>-0.00012000000000000183</v>
      </c>
    </row>
    <row r="51" spans="1:6" ht="12.75">
      <c r="A51" s="27">
        <v>9020165021</v>
      </c>
      <c r="B51" s="27">
        <v>2.99</v>
      </c>
      <c r="C51" s="27">
        <v>3.01</v>
      </c>
      <c r="E51">
        <f t="shared" si="3"/>
        <v>-0.00036000000000000745</v>
      </c>
      <c r="F51">
        <f t="shared" si="4"/>
        <v>-0.000839999999999997</v>
      </c>
    </row>
    <row r="52" spans="1:6" ht="12.75">
      <c r="A52">
        <v>9020165022</v>
      </c>
      <c r="B52">
        <v>3.02</v>
      </c>
      <c r="C52">
        <v>3.04</v>
      </c>
      <c r="E52">
        <f t="shared" si="3"/>
        <v>-0.0010800000000000028</v>
      </c>
      <c r="F52">
        <f t="shared" si="4"/>
        <v>-0.0015600000000000032</v>
      </c>
    </row>
    <row r="53" spans="1:6" ht="12.75">
      <c r="A53">
        <v>9020165023</v>
      </c>
      <c r="B53">
        <v>3.05</v>
      </c>
      <c r="C53">
        <v>3.07</v>
      </c>
      <c r="E53">
        <f t="shared" si="3"/>
        <v>-0.0017999999999999978</v>
      </c>
      <c r="F53">
        <f t="shared" si="4"/>
        <v>-0.0022799999999999986</v>
      </c>
    </row>
    <row r="54" spans="1:3" ht="12.75">
      <c r="A54">
        <v>9020165024</v>
      </c>
      <c r="B54">
        <v>3.08</v>
      </c>
      <c r="C54">
        <v>3.1</v>
      </c>
    </row>
    <row r="55" spans="1:3" ht="12.75">
      <c r="A55">
        <v>9020165025</v>
      </c>
      <c r="B55">
        <v>3.11</v>
      </c>
      <c r="C55">
        <v>3.13</v>
      </c>
    </row>
    <row r="56" spans="1:3" ht="12.75">
      <c r="A56">
        <v>9020165026</v>
      </c>
      <c r="B56">
        <v>3.14</v>
      </c>
      <c r="C56">
        <v>3.16</v>
      </c>
    </row>
    <row r="57" spans="1:3" ht="12.75">
      <c r="A57">
        <v>9020165027</v>
      </c>
      <c r="B57">
        <v>3.17</v>
      </c>
      <c r="C57">
        <v>3.19</v>
      </c>
    </row>
    <row r="58" spans="1:3" ht="12.75">
      <c r="A58">
        <v>9020165028</v>
      </c>
      <c r="B58">
        <v>3.2</v>
      </c>
      <c r="C58">
        <v>3.22</v>
      </c>
    </row>
    <row r="59" spans="1:3" ht="12.75">
      <c r="A59">
        <v>9020165029</v>
      </c>
      <c r="B59">
        <v>3.23</v>
      </c>
      <c r="C59">
        <v>3.25</v>
      </c>
    </row>
    <row r="60" spans="3:4" ht="12.75">
      <c r="C60" t="s">
        <v>74</v>
      </c>
      <c r="D60" t="s">
        <v>41</v>
      </c>
    </row>
    <row r="61" spans="1:3" ht="12.75">
      <c r="A61">
        <v>4122230040</v>
      </c>
      <c r="B61" t="s">
        <v>115</v>
      </c>
      <c r="C61">
        <v>5</v>
      </c>
    </row>
    <row r="62" spans="1:3" ht="12.75">
      <c r="A62">
        <v>4118222011</v>
      </c>
      <c r="B62" t="s">
        <v>118</v>
      </c>
      <c r="C62">
        <v>1</v>
      </c>
    </row>
    <row r="63" spans="1:3" ht="12.75">
      <c r="A63">
        <v>9031138011</v>
      </c>
      <c r="B63" t="s">
        <v>119</v>
      </c>
      <c r="C63">
        <v>2</v>
      </c>
    </row>
    <row r="64" spans="1:3" ht="12.75">
      <c r="A64">
        <v>4135130060</v>
      </c>
      <c r="B64" t="s">
        <v>120</v>
      </c>
      <c r="C64">
        <v>2</v>
      </c>
    </row>
    <row r="65" spans="1:4" ht="12.75">
      <c r="A65">
        <v>5228514010</v>
      </c>
      <c r="B65" t="s">
        <v>121</v>
      </c>
      <c r="C65">
        <v>1</v>
      </c>
      <c r="D65">
        <v>18.28</v>
      </c>
    </row>
    <row r="66" spans="1:4" ht="12.75">
      <c r="A66" t="s">
        <v>122</v>
      </c>
      <c r="B66" t="s">
        <v>123</v>
      </c>
      <c r="C66">
        <v>2</v>
      </c>
      <c r="D66">
        <v>59</v>
      </c>
    </row>
    <row r="69" ht="12.75">
      <c r="I69">
        <f>0.02/25.4</f>
        <v>0.0007874015748031497</v>
      </c>
    </row>
    <row r="71" ht="12.75">
      <c r="A71" s="24" t="s">
        <v>127</v>
      </c>
    </row>
    <row r="73" spans="1:2" ht="12.75">
      <c r="A73" s="19">
        <v>4136122111</v>
      </c>
      <c r="B73" t="s">
        <v>223</v>
      </c>
    </row>
    <row r="74" spans="1:3" ht="12.75">
      <c r="A74" s="20">
        <v>4136122101</v>
      </c>
      <c r="B74" s="16" t="s">
        <v>224</v>
      </c>
      <c r="C74" s="16"/>
    </row>
    <row r="75" ht="12.75">
      <c r="A75" s="16"/>
    </row>
    <row r="76" ht="12.75">
      <c r="A76" s="24" t="s">
        <v>220</v>
      </c>
    </row>
    <row r="77" ht="12.75">
      <c r="A77" s="30">
        <v>9020165012</v>
      </c>
    </row>
    <row r="78" spans="1:5" ht="12.75">
      <c r="A78" s="19">
        <v>9020165013</v>
      </c>
      <c r="E78" s="16"/>
    </row>
    <row r="79" ht="12.75">
      <c r="A79" s="30">
        <v>9020165014</v>
      </c>
    </row>
    <row r="80" ht="12.75">
      <c r="A80" s="27"/>
    </row>
    <row r="82" ht="12.75">
      <c r="H82" s="16" t="s">
        <v>147</v>
      </c>
    </row>
  </sheetData>
  <sheetProtection/>
  <printOptions gridLines="1"/>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2:V215"/>
  <sheetViews>
    <sheetView zoomScalePageLayoutView="0" workbookViewId="0" topLeftCell="A170">
      <selection activeCell="F179" sqref="F179"/>
    </sheetView>
  </sheetViews>
  <sheetFormatPr defaultColWidth="9.140625" defaultRowHeight="12.75"/>
  <cols>
    <col min="2" max="2" width="33.8515625" style="0" customWidth="1"/>
    <col min="6" max="6" width="12.00390625" style="0" customWidth="1"/>
  </cols>
  <sheetData>
    <row r="2" ht="12.75">
      <c r="G2" s="16" t="s">
        <v>143</v>
      </c>
    </row>
    <row r="3" ht="12.75">
      <c r="G3" s="16"/>
    </row>
    <row r="4" ht="12.75">
      <c r="G4" s="16"/>
    </row>
    <row r="5" ht="12.75">
      <c r="G5" s="16"/>
    </row>
    <row r="6" ht="12.75">
      <c r="G6" s="16"/>
    </row>
    <row r="8" ht="12.75">
      <c r="G8" s="16"/>
    </row>
    <row r="9" ht="12.75">
      <c r="G9" s="16"/>
    </row>
    <row r="10" ht="12.75">
      <c r="G10" s="16"/>
    </row>
    <row r="11" ht="12.75">
      <c r="G11" s="16"/>
    </row>
    <row r="12" ht="12.75">
      <c r="G12" s="16"/>
    </row>
    <row r="13" ht="12.75">
      <c r="G13" s="16"/>
    </row>
    <row r="14" ht="12.75">
      <c r="G14" s="16"/>
    </row>
    <row r="15" ht="12.75">
      <c r="G15" s="16"/>
    </row>
    <row r="16" spans="7:22" ht="12.75">
      <c r="G16" s="16"/>
      <c r="V16" s="16" t="s">
        <v>146</v>
      </c>
    </row>
    <row r="21" ht="12.75">
      <c r="I21" s="24" t="s">
        <v>145</v>
      </c>
    </row>
    <row r="22" spans="7:15" ht="12.75">
      <c r="G22" s="16" t="s">
        <v>138</v>
      </c>
      <c r="I22" s="16" t="s">
        <v>139</v>
      </c>
      <c r="K22" s="16" t="s">
        <v>140</v>
      </c>
      <c r="M22" s="16" t="s">
        <v>141</v>
      </c>
      <c r="O22" s="16" t="s">
        <v>142</v>
      </c>
    </row>
    <row r="23" spans="6:16" ht="12.75">
      <c r="F23" s="24" t="s">
        <v>144</v>
      </c>
      <c r="G23">
        <v>74.98</v>
      </c>
      <c r="H23">
        <v>75.01</v>
      </c>
      <c r="I23">
        <v>75.01</v>
      </c>
      <c r="J23">
        <v>75.04</v>
      </c>
      <c r="K23">
        <v>75.04</v>
      </c>
      <c r="L23">
        <v>75.07</v>
      </c>
      <c r="M23">
        <v>75.07</v>
      </c>
      <c r="N23">
        <v>75.1</v>
      </c>
      <c r="O23">
        <v>75.1</v>
      </c>
      <c r="P23">
        <v>75.13</v>
      </c>
    </row>
    <row r="24" spans="6:10" ht="12.75">
      <c r="F24">
        <v>70.91</v>
      </c>
      <c r="G24">
        <f aca="true" t="shared" si="0" ref="G24:J26">G$23-$F24-4</f>
        <v>0.07000000000000739</v>
      </c>
      <c r="H24">
        <f t="shared" si="0"/>
        <v>0.10000000000000853</v>
      </c>
      <c r="I24">
        <f t="shared" si="0"/>
        <v>0.10000000000000853</v>
      </c>
      <c r="J24">
        <f t="shared" si="0"/>
        <v>0.13000000000000966</v>
      </c>
    </row>
    <row r="25" spans="6:10" ht="12.75">
      <c r="F25">
        <v>70.92</v>
      </c>
      <c r="G25">
        <f t="shared" si="0"/>
        <v>0.060000000000002274</v>
      </c>
      <c r="H25">
        <f t="shared" si="0"/>
        <v>0.09000000000000341</v>
      </c>
      <c r="I25">
        <f t="shared" si="0"/>
        <v>0.09000000000000341</v>
      </c>
      <c r="J25">
        <f t="shared" si="0"/>
        <v>0.12000000000000455</v>
      </c>
    </row>
    <row r="26" spans="6:10" ht="12.75">
      <c r="F26">
        <v>70.93</v>
      </c>
      <c r="G26">
        <f t="shared" si="0"/>
        <v>0.04999999999999716</v>
      </c>
      <c r="H26">
        <f t="shared" si="0"/>
        <v>0.0799999999999983</v>
      </c>
      <c r="I26">
        <f t="shared" si="0"/>
        <v>0.0799999999999983</v>
      </c>
      <c r="J26">
        <f t="shared" si="0"/>
        <v>0.10999999999999943</v>
      </c>
    </row>
    <row r="27" spans="6:12" ht="12.75">
      <c r="F27">
        <v>70.94</v>
      </c>
      <c r="I27">
        <f aca="true" t="shared" si="1" ref="I27:L29">I$23-$F27-4</f>
        <v>0.07000000000000739</v>
      </c>
      <c r="J27">
        <f t="shared" si="1"/>
        <v>0.10000000000000853</v>
      </c>
      <c r="K27">
        <f t="shared" si="1"/>
        <v>0.10000000000000853</v>
      </c>
      <c r="L27">
        <f t="shared" si="1"/>
        <v>0.12999999999999545</v>
      </c>
    </row>
    <row r="28" spans="6:12" ht="12.75">
      <c r="F28">
        <v>70.95</v>
      </c>
      <c r="I28">
        <f t="shared" si="1"/>
        <v>0.060000000000002274</v>
      </c>
      <c r="J28">
        <f t="shared" si="1"/>
        <v>0.09000000000000341</v>
      </c>
      <c r="K28">
        <f t="shared" si="1"/>
        <v>0.09000000000000341</v>
      </c>
      <c r="L28">
        <f t="shared" si="1"/>
        <v>0.11999999999999034</v>
      </c>
    </row>
    <row r="29" spans="6:12" ht="12.75">
      <c r="F29">
        <v>70.96</v>
      </c>
      <c r="I29">
        <f t="shared" si="1"/>
        <v>0.05000000000001137</v>
      </c>
      <c r="J29">
        <f t="shared" si="1"/>
        <v>0.0800000000000125</v>
      </c>
      <c r="K29">
        <f t="shared" si="1"/>
        <v>0.0800000000000125</v>
      </c>
      <c r="L29">
        <f t="shared" si="1"/>
        <v>0.10999999999999943</v>
      </c>
    </row>
    <row r="30" spans="6:14" ht="12.75">
      <c r="F30">
        <v>70.97</v>
      </c>
      <c r="K30">
        <f aca="true" t="shared" si="2" ref="K30:N32">K$23-$F30-4</f>
        <v>0.07000000000000739</v>
      </c>
      <c r="L30">
        <f t="shared" si="2"/>
        <v>0.09999999999999432</v>
      </c>
      <c r="M30">
        <f t="shared" si="2"/>
        <v>0.09999999999999432</v>
      </c>
      <c r="N30">
        <f t="shared" si="2"/>
        <v>0.12999999999999545</v>
      </c>
    </row>
    <row r="31" spans="6:14" ht="12.75">
      <c r="F31">
        <v>70.98</v>
      </c>
      <c r="K31">
        <f t="shared" si="2"/>
        <v>0.060000000000002274</v>
      </c>
      <c r="L31">
        <f t="shared" si="2"/>
        <v>0.0899999999999892</v>
      </c>
      <c r="M31">
        <f t="shared" si="2"/>
        <v>0.0899999999999892</v>
      </c>
      <c r="N31">
        <f t="shared" si="2"/>
        <v>0.11999999999999034</v>
      </c>
    </row>
    <row r="32" spans="6:14" ht="12.75">
      <c r="F32">
        <v>70.99</v>
      </c>
      <c r="K32">
        <f t="shared" si="2"/>
        <v>0.05000000000001137</v>
      </c>
      <c r="L32">
        <f t="shared" si="2"/>
        <v>0.0799999999999983</v>
      </c>
      <c r="M32">
        <f t="shared" si="2"/>
        <v>0.0799999999999983</v>
      </c>
      <c r="N32">
        <f t="shared" si="2"/>
        <v>0.10999999999999943</v>
      </c>
    </row>
    <row r="33" spans="6:16" ht="12.75">
      <c r="F33">
        <v>71</v>
      </c>
      <c r="M33">
        <f aca="true" t="shared" si="3" ref="M33:P35">M$23-$F33-4</f>
        <v>0.06999999999999318</v>
      </c>
      <c r="N33">
        <f t="shared" si="3"/>
        <v>0.09999999999999432</v>
      </c>
      <c r="O33">
        <f t="shared" si="3"/>
        <v>0.09999999999999432</v>
      </c>
      <c r="P33">
        <f t="shared" si="3"/>
        <v>0.12999999999999545</v>
      </c>
    </row>
    <row r="34" spans="6:16" ht="12.75">
      <c r="F34">
        <v>71.01</v>
      </c>
      <c r="M34">
        <f t="shared" si="3"/>
        <v>0.05999999999998806</v>
      </c>
      <c r="N34">
        <f t="shared" si="3"/>
        <v>0.0899999999999892</v>
      </c>
      <c r="O34">
        <f t="shared" si="3"/>
        <v>0.0899999999999892</v>
      </c>
      <c r="P34">
        <f t="shared" si="3"/>
        <v>0.11999999999999034</v>
      </c>
    </row>
    <row r="35" spans="6:16" ht="12.75">
      <c r="F35">
        <v>71.0200000000001</v>
      </c>
      <c r="M35">
        <f t="shared" si="3"/>
        <v>0.04999999999989768</v>
      </c>
      <c r="N35">
        <f t="shared" si="3"/>
        <v>0.07999999999989882</v>
      </c>
      <c r="O35">
        <f t="shared" si="3"/>
        <v>0.07999999999989882</v>
      </c>
      <c r="P35">
        <f t="shared" si="3"/>
        <v>0.10999999999989996</v>
      </c>
    </row>
    <row r="36" ht="12.75">
      <c r="F36">
        <v>71.0300000000001</v>
      </c>
    </row>
    <row r="37" ht="12.75">
      <c r="F37">
        <v>71.0400000000001</v>
      </c>
    </row>
    <row r="38" ht="12.75">
      <c r="F38">
        <v>71.0500000000001</v>
      </c>
    </row>
    <row r="39" ht="12.75">
      <c r="F39">
        <v>71.0600000000001</v>
      </c>
    </row>
    <row r="40" ht="12.75">
      <c r="F40">
        <v>71.0700000000001</v>
      </c>
    </row>
    <row r="41" spans="6:17" ht="12.75">
      <c r="F41">
        <v>71.0800000000001</v>
      </c>
      <c r="Q41" s="16" t="s">
        <v>147</v>
      </c>
    </row>
    <row r="42" ht="12.75">
      <c r="F42">
        <v>71.0900000000001</v>
      </c>
    </row>
    <row r="43" ht="12.75">
      <c r="F43">
        <v>71.1000000000001</v>
      </c>
    </row>
    <row r="44" ht="12.75">
      <c r="F44">
        <v>71.1100000000001</v>
      </c>
    </row>
    <row r="45" ht="12.75">
      <c r="F45">
        <v>71.1200000000001</v>
      </c>
    </row>
    <row r="46" ht="12.75">
      <c r="F46">
        <v>71.1300000000001</v>
      </c>
    </row>
    <row r="47" ht="12.75">
      <c r="F47">
        <v>71.1400000000001</v>
      </c>
    </row>
    <row r="48" ht="12.75">
      <c r="F48">
        <v>71.1500000000001</v>
      </c>
    </row>
    <row r="49" ht="12.75">
      <c r="F49">
        <v>71.1600000000001</v>
      </c>
    </row>
    <row r="50" ht="12.75">
      <c r="F50">
        <v>71.1700000000001</v>
      </c>
    </row>
    <row r="51" ht="12.75">
      <c r="F51">
        <v>71.1800000000001</v>
      </c>
    </row>
    <row r="52" ht="12.75">
      <c r="F52">
        <v>71.1900000000001</v>
      </c>
    </row>
    <row r="53" ht="12.75">
      <c r="F53">
        <v>71.2000000000001</v>
      </c>
    </row>
    <row r="54" ht="12.75">
      <c r="F54">
        <v>71.2100000000002</v>
      </c>
    </row>
    <row r="55" ht="12.75">
      <c r="F55">
        <v>71.2200000000002</v>
      </c>
    </row>
    <row r="56" ht="12.75">
      <c r="F56">
        <v>71.2300000000002</v>
      </c>
    </row>
    <row r="57" ht="12.75">
      <c r="F57">
        <v>71.2400000000002</v>
      </c>
    </row>
    <row r="58" ht="12.75">
      <c r="F58">
        <v>71.2500000000002</v>
      </c>
    </row>
    <row r="59" ht="12.75">
      <c r="F59">
        <v>71.2600000000002</v>
      </c>
    </row>
    <row r="60" ht="12.75">
      <c r="F60">
        <v>71.2700000000002</v>
      </c>
    </row>
    <row r="61" ht="12.75">
      <c r="F61">
        <v>71.2800000000002</v>
      </c>
    </row>
    <row r="62" ht="12.75">
      <c r="F62">
        <v>71.2900000000002</v>
      </c>
    </row>
    <row r="63" ht="12.75">
      <c r="F63">
        <v>71.3000000000002</v>
      </c>
    </row>
    <row r="64" ht="12.75">
      <c r="F64">
        <v>71.3100000000002</v>
      </c>
    </row>
    <row r="65" ht="12.75">
      <c r="F65">
        <v>71.3200000000002</v>
      </c>
    </row>
    <row r="73" spans="14:16" ht="12.75">
      <c r="N73" s="16" t="s">
        <v>131</v>
      </c>
      <c r="O73" s="16" t="s">
        <v>161</v>
      </c>
      <c r="P73" s="16" t="s">
        <v>160</v>
      </c>
    </row>
    <row r="74" spans="3:16" ht="12.75">
      <c r="C74" s="16" t="s">
        <v>148</v>
      </c>
      <c r="M74" s="16" t="s">
        <v>157</v>
      </c>
      <c r="N74">
        <f>1/25.4</f>
        <v>0.03937007874015748</v>
      </c>
      <c r="O74">
        <f>1/24</f>
        <v>0.041666666666666664</v>
      </c>
      <c r="P74">
        <f>1/25</f>
        <v>0.04</v>
      </c>
    </row>
    <row r="75" spans="3:15" ht="12.75">
      <c r="C75" s="16" t="s">
        <v>149</v>
      </c>
      <c r="N75" s="16" t="s">
        <v>131</v>
      </c>
      <c r="O75" s="16" t="s">
        <v>159</v>
      </c>
    </row>
    <row r="76" spans="3:16" ht="12.75">
      <c r="C76" s="16" t="s">
        <v>150</v>
      </c>
      <c r="M76" s="16" t="s">
        <v>158</v>
      </c>
      <c r="N76">
        <f>10.87/25.4</f>
        <v>0.4279527559055118</v>
      </c>
      <c r="O76">
        <f>7/16</f>
        <v>0.4375</v>
      </c>
      <c r="P76" s="25"/>
    </row>
    <row r="77" ht="12.75">
      <c r="C77" s="16" t="s">
        <v>156</v>
      </c>
    </row>
    <row r="107" ht="12.75">
      <c r="B107" s="24" t="s">
        <v>167</v>
      </c>
    </row>
    <row r="108" spans="2:4" ht="12.75">
      <c r="B108" s="16" t="s">
        <v>151</v>
      </c>
      <c r="D108">
        <v>20</v>
      </c>
    </row>
    <row r="109" spans="2:4" ht="12.75">
      <c r="B109" s="16" t="s">
        <v>152</v>
      </c>
      <c r="D109">
        <v>10</v>
      </c>
    </row>
    <row r="110" spans="2:4" ht="12.75">
      <c r="B110" s="16" t="s">
        <v>153</v>
      </c>
      <c r="D110">
        <v>10</v>
      </c>
    </row>
    <row r="111" spans="2:4" ht="12.75">
      <c r="B111" s="16" t="s">
        <v>154</v>
      </c>
      <c r="D111">
        <f>SUM(D108:D110)</f>
        <v>40</v>
      </c>
    </row>
    <row r="116" ht="12.75">
      <c r="B116" s="16" t="s">
        <v>155</v>
      </c>
    </row>
    <row r="122" ht="12.75">
      <c r="B122" s="24" t="s">
        <v>162</v>
      </c>
    </row>
    <row r="124" ht="12.75">
      <c r="B124" s="16" t="s">
        <v>163</v>
      </c>
    </row>
    <row r="125" spans="2:3" ht="12.75">
      <c r="B125" s="16" t="s">
        <v>164</v>
      </c>
      <c r="C125">
        <v>2.9</v>
      </c>
    </row>
    <row r="126" spans="2:3" ht="12.75">
      <c r="B126" s="16" t="s">
        <v>165</v>
      </c>
      <c r="C126">
        <v>2.95</v>
      </c>
    </row>
    <row r="128" ht="12.75">
      <c r="B128" s="16" t="s">
        <v>166</v>
      </c>
    </row>
    <row r="129" spans="2:3" ht="12.75">
      <c r="B129" s="16" t="s">
        <v>164</v>
      </c>
      <c r="C129">
        <v>2.99</v>
      </c>
    </row>
    <row r="130" spans="2:12" ht="12.75">
      <c r="B130" s="16" t="s">
        <v>165</v>
      </c>
      <c r="C130">
        <v>2.58</v>
      </c>
      <c r="K130">
        <f>0.012*25.4</f>
        <v>0.3048</v>
      </c>
      <c r="L130">
        <f>K130/2</f>
        <v>0.1524</v>
      </c>
    </row>
    <row r="131" spans="11:12" ht="12.75">
      <c r="K131">
        <f>0.015*25.4</f>
        <v>0.38099999999999995</v>
      </c>
      <c r="L131">
        <f>K131/2</f>
        <v>0.19049999999999997</v>
      </c>
    </row>
    <row r="132" ht="12.75">
      <c r="B132" s="16" t="s">
        <v>219</v>
      </c>
    </row>
    <row r="133" ht="12.75">
      <c r="B133" s="16" t="s">
        <v>182</v>
      </c>
    </row>
    <row r="134" ht="12.75">
      <c r="B134" s="16" t="s">
        <v>183</v>
      </c>
    </row>
    <row r="135" ht="12.75">
      <c r="B135" s="16" t="s">
        <v>184</v>
      </c>
    </row>
    <row r="136" spans="1:2" ht="12.75">
      <c r="A136" s="16"/>
      <c r="B136" s="16" t="s">
        <v>185</v>
      </c>
    </row>
    <row r="137" spans="1:2" ht="12.75">
      <c r="A137" s="16"/>
      <c r="B137" s="16"/>
    </row>
    <row r="138" spans="1:2" ht="12.75">
      <c r="A138" s="16"/>
      <c r="B138" s="16"/>
    </row>
    <row r="139" spans="1:2" ht="12.75">
      <c r="A139" s="16"/>
      <c r="B139" s="24" t="s">
        <v>188</v>
      </c>
    </row>
    <row r="140" spans="1:4" ht="12.75">
      <c r="A140" s="16"/>
      <c r="B140" s="24"/>
      <c r="D140" s="16" t="s">
        <v>201</v>
      </c>
    </row>
    <row r="141" spans="1:6" ht="12.75">
      <c r="A141" s="16"/>
      <c r="B141" s="24"/>
      <c r="D141" s="16" t="s">
        <v>130</v>
      </c>
      <c r="E141" s="16" t="s">
        <v>130</v>
      </c>
      <c r="F141" s="16" t="s">
        <v>200</v>
      </c>
    </row>
    <row r="142" spans="1:7" ht="12.75">
      <c r="A142" s="16"/>
      <c r="B142" s="24"/>
      <c r="D142" s="16" t="s">
        <v>189</v>
      </c>
      <c r="E142" s="16" t="s">
        <v>164</v>
      </c>
      <c r="F142" s="16" t="s">
        <v>199</v>
      </c>
      <c r="G142" s="16" t="s">
        <v>190</v>
      </c>
    </row>
    <row r="143" spans="1:7" ht="12.75">
      <c r="A143" s="16"/>
      <c r="B143" s="24"/>
      <c r="D143">
        <v>2.6</v>
      </c>
      <c r="E143">
        <v>2.9</v>
      </c>
      <c r="F143">
        <v>0.0019</v>
      </c>
      <c r="G143" s="16" t="s">
        <v>198</v>
      </c>
    </row>
    <row r="144" spans="1:7" ht="12.75">
      <c r="A144" s="16"/>
      <c r="B144" s="24"/>
      <c r="D144">
        <v>2.9</v>
      </c>
      <c r="E144">
        <v>2.6</v>
      </c>
      <c r="F144">
        <v>0.01</v>
      </c>
      <c r="G144" s="16" t="s">
        <v>221</v>
      </c>
    </row>
    <row r="145" spans="1:7" ht="12.75">
      <c r="A145" s="16"/>
      <c r="B145" s="24"/>
      <c r="D145">
        <v>2.6</v>
      </c>
      <c r="E145">
        <v>2.96</v>
      </c>
      <c r="F145">
        <v>0.002</v>
      </c>
      <c r="G145" s="16" t="s">
        <v>191</v>
      </c>
    </row>
    <row r="146" spans="1:7" ht="12.75">
      <c r="A146" s="16"/>
      <c r="G146" s="16"/>
    </row>
    <row r="147" spans="1:7" ht="12.75">
      <c r="A147" s="16"/>
      <c r="B147" s="24" t="s">
        <v>194</v>
      </c>
      <c r="G147" s="16"/>
    </row>
    <row r="148" spans="1:7" ht="12.75">
      <c r="A148" s="16"/>
      <c r="B148" s="16" t="s">
        <v>192</v>
      </c>
      <c r="G148" s="16"/>
    </row>
    <row r="149" spans="1:7" ht="12.75">
      <c r="A149" s="16"/>
      <c r="B149" s="16" t="s">
        <v>193</v>
      </c>
      <c r="G149" s="16"/>
    </row>
    <row r="150" spans="1:7" ht="12.75">
      <c r="A150" s="16"/>
      <c r="B150" s="16" t="s">
        <v>195</v>
      </c>
      <c r="G150" s="16"/>
    </row>
    <row r="151" spans="1:7" ht="12.75">
      <c r="A151" s="16"/>
      <c r="B151" s="16" t="s">
        <v>196</v>
      </c>
      <c r="G151" s="16"/>
    </row>
    <row r="152" spans="1:7" ht="12.75">
      <c r="A152" s="16"/>
      <c r="B152" s="16" t="s">
        <v>197</v>
      </c>
      <c r="G152" s="16"/>
    </row>
    <row r="153" spans="1:7" ht="12.75">
      <c r="A153" s="16"/>
      <c r="B153" s="16" t="s">
        <v>215</v>
      </c>
      <c r="G153" s="16"/>
    </row>
    <row r="154" spans="1:7" ht="12.75">
      <c r="A154" s="16"/>
      <c r="B154" s="16" t="s">
        <v>216</v>
      </c>
      <c r="G154" s="16"/>
    </row>
    <row r="155" spans="1:7" ht="12.75">
      <c r="A155" s="16"/>
      <c r="B155" s="16"/>
      <c r="G155" s="16"/>
    </row>
    <row r="156" spans="1:7" ht="12.75">
      <c r="A156" s="16"/>
      <c r="B156" s="24" t="s">
        <v>202</v>
      </c>
      <c r="G156" s="16"/>
    </row>
    <row r="157" spans="1:7" ht="12.75">
      <c r="A157" s="16"/>
      <c r="B157" s="16" t="s">
        <v>203</v>
      </c>
      <c r="C157">
        <f>(F144-F143)/(E143-E144)</f>
        <v>0.027000000000000014</v>
      </c>
      <c r="G157" s="16"/>
    </row>
    <row r="158" spans="1:7" ht="12.75">
      <c r="A158" s="16"/>
      <c r="B158" s="16" t="s">
        <v>116</v>
      </c>
      <c r="C158">
        <v>2.9</v>
      </c>
      <c r="G158" s="16"/>
    </row>
    <row r="159" spans="1:7" ht="12.75">
      <c r="A159" s="16"/>
      <c r="B159" s="16" t="s">
        <v>206</v>
      </c>
      <c r="C159">
        <v>0.0018</v>
      </c>
      <c r="G159" s="16"/>
    </row>
    <row r="160" spans="1:7" ht="12.75">
      <c r="A160" s="16"/>
      <c r="B160" s="16" t="s">
        <v>207</v>
      </c>
      <c r="C160">
        <v>0.0039</v>
      </c>
      <c r="G160" s="16"/>
    </row>
    <row r="161" spans="1:3" ht="12.75">
      <c r="A161" s="16"/>
      <c r="B161" s="16" t="s">
        <v>208</v>
      </c>
      <c r="C161">
        <f>C160-C159</f>
        <v>0.0021</v>
      </c>
    </row>
    <row r="162" spans="1:3" ht="12.75">
      <c r="A162" s="16"/>
      <c r="B162" s="16" t="s">
        <v>209</v>
      </c>
      <c r="C162">
        <f>C161/C157</f>
        <v>0.07777777777777774</v>
      </c>
    </row>
    <row r="163" spans="1:3" ht="12.75">
      <c r="A163" s="16"/>
      <c r="B163" s="16" t="s">
        <v>210</v>
      </c>
      <c r="C163">
        <f>C158-C162</f>
        <v>2.822222222222222</v>
      </c>
    </row>
    <row r="164" spans="1:2" ht="12.75">
      <c r="A164" s="16"/>
      <c r="B164" s="16"/>
    </row>
    <row r="165" spans="2:3" ht="12.75">
      <c r="B165" s="16" t="s">
        <v>212</v>
      </c>
      <c r="C165">
        <v>2.6</v>
      </c>
    </row>
    <row r="166" spans="2:3" ht="12.75">
      <c r="B166" s="16" t="s">
        <v>211</v>
      </c>
      <c r="C166">
        <f>C165+C162</f>
        <v>2.677777777777778</v>
      </c>
    </row>
    <row r="167" spans="2:3" ht="12.75">
      <c r="B167" s="16" t="s">
        <v>213</v>
      </c>
      <c r="C167">
        <v>0.075</v>
      </c>
    </row>
    <row r="168" spans="2:3" ht="12.75">
      <c r="B168" s="31" t="s">
        <v>214</v>
      </c>
      <c r="C168" s="31">
        <f>C166+C167</f>
        <v>2.752777777777778</v>
      </c>
    </row>
    <row r="169" ht="12.75">
      <c r="B169" s="16"/>
    </row>
    <row r="170" ht="12.75">
      <c r="B170" s="16"/>
    </row>
    <row r="171" spans="2:3" ht="12.75">
      <c r="B171" s="31" t="s">
        <v>204</v>
      </c>
      <c r="C171" s="31">
        <f>2.6-(C163-E143)+0.075</f>
        <v>2.752777777777778</v>
      </c>
    </row>
    <row r="172" ht="12.75">
      <c r="B172" s="16"/>
    </row>
    <row r="173" ht="12.75">
      <c r="B173" s="16"/>
    </row>
    <row r="174" ht="12.75">
      <c r="B174" s="16"/>
    </row>
    <row r="176" ht="12.75">
      <c r="B176" s="24" t="s">
        <v>180</v>
      </c>
    </row>
    <row r="178" spans="2:3" ht="12.75">
      <c r="B178" s="16" t="s">
        <v>168</v>
      </c>
      <c r="C178" s="16" t="s">
        <v>114</v>
      </c>
    </row>
    <row r="179" spans="2:6" ht="12.75">
      <c r="B179" s="16" t="s">
        <v>172</v>
      </c>
      <c r="C179">
        <v>1.93</v>
      </c>
      <c r="F179">
        <v>2</v>
      </c>
    </row>
    <row r="180" spans="2:6" ht="12.75">
      <c r="B180" s="16" t="s">
        <v>169</v>
      </c>
      <c r="C180">
        <v>1.975</v>
      </c>
      <c r="E180">
        <f>C180+C179</f>
        <v>3.9050000000000002</v>
      </c>
      <c r="F180">
        <v>2.05</v>
      </c>
    </row>
    <row r="181" spans="2:6" ht="12.75">
      <c r="B181" s="16" t="s">
        <v>170</v>
      </c>
      <c r="C181">
        <v>2.46</v>
      </c>
      <c r="E181">
        <f>C180+2.1</f>
        <v>4.075</v>
      </c>
      <c r="F181">
        <f>F180+F179</f>
        <v>4.05</v>
      </c>
    </row>
    <row r="182" ht="12.75">
      <c r="B182" s="16" t="s">
        <v>171</v>
      </c>
    </row>
    <row r="183" spans="2:5" ht="12.75">
      <c r="B183" s="16" t="s">
        <v>170</v>
      </c>
      <c r="C183">
        <v>2.47</v>
      </c>
      <c r="E183">
        <f>C184+2.1</f>
        <v>4.08</v>
      </c>
    </row>
    <row r="184" spans="2:5" ht="12.75">
      <c r="B184" s="16" t="s">
        <v>169</v>
      </c>
      <c r="C184">
        <v>1.98</v>
      </c>
      <c r="E184">
        <f>C184+C185</f>
        <v>3.8899999999999997</v>
      </c>
    </row>
    <row r="185" spans="2:3" ht="12.75">
      <c r="B185" s="16" t="s">
        <v>172</v>
      </c>
      <c r="C185">
        <v>1.91</v>
      </c>
    </row>
    <row r="187" ht="12.75">
      <c r="B187" s="16" t="s">
        <v>128</v>
      </c>
    </row>
    <row r="188" spans="3:5" ht="12.75">
      <c r="C188" s="16" t="s">
        <v>130</v>
      </c>
      <c r="D188" s="16" t="s">
        <v>131</v>
      </c>
      <c r="E188" s="16" t="s">
        <v>131</v>
      </c>
    </row>
    <row r="189" spans="2:4" ht="12.75">
      <c r="B189" s="16" t="s">
        <v>129</v>
      </c>
      <c r="C189">
        <v>1.12</v>
      </c>
      <c r="D189">
        <f>C189/25.4</f>
        <v>0.044094488188976384</v>
      </c>
    </row>
    <row r="190" spans="2:4" ht="12.75">
      <c r="B190" s="16" t="s">
        <v>132</v>
      </c>
      <c r="C190">
        <f>0.406+0.254</f>
        <v>0.66</v>
      </c>
      <c r="D190">
        <f>C190/25.4</f>
        <v>0.02598425196850394</v>
      </c>
    </row>
    <row r="191" spans="2:4" ht="12.75">
      <c r="B191" s="16" t="s">
        <v>133</v>
      </c>
      <c r="C191">
        <f>C189-C190</f>
        <v>0.4600000000000001</v>
      </c>
      <c r="D191">
        <f>D189-D190</f>
        <v>0.018110236220472444</v>
      </c>
    </row>
    <row r="192" spans="4:5" ht="12.75">
      <c r="D192" s="16" t="s">
        <v>173</v>
      </c>
      <c r="E192" s="16" t="s">
        <v>174</v>
      </c>
    </row>
    <row r="193" spans="2:6" ht="12.75">
      <c r="B193" s="16" t="s">
        <v>134</v>
      </c>
      <c r="D193">
        <v>0.0012</v>
      </c>
      <c r="E193">
        <v>0.0059</v>
      </c>
      <c r="F193" s="16" t="s">
        <v>137</v>
      </c>
    </row>
    <row r="194" spans="2:5" ht="12.75">
      <c r="B194" s="16" t="s">
        <v>135</v>
      </c>
      <c r="D194">
        <f>D191-D193</f>
        <v>0.016910236220472444</v>
      </c>
      <c r="E194">
        <f>D191-E193</f>
        <v>0.012210236220472445</v>
      </c>
    </row>
    <row r="195" spans="2:5" ht="12.75">
      <c r="B195" s="16" t="s">
        <v>136</v>
      </c>
      <c r="D195">
        <f>D194/2</f>
        <v>0.008455118110236222</v>
      </c>
      <c r="E195">
        <f>E194/2</f>
        <v>0.006105118110236223</v>
      </c>
    </row>
    <row r="196" spans="4:5" ht="12.75">
      <c r="D196" s="16" t="s">
        <v>175</v>
      </c>
      <c r="E196" s="16" t="s">
        <v>176</v>
      </c>
    </row>
    <row r="197" spans="4:5" ht="12.75">
      <c r="D197">
        <f>D195*25.4</f>
        <v>0.21476000000000003</v>
      </c>
      <c r="E197">
        <f>E195*25.4</f>
        <v>0.15507000000000004</v>
      </c>
    </row>
    <row r="198" spans="2:3" ht="12.75">
      <c r="B198" s="16" t="s">
        <v>177</v>
      </c>
      <c r="C198">
        <v>1.92</v>
      </c>
    </row>
    <row r="199" spans="2:3" ht="12.75">
      <c r="B199" s="16" t="s">
        <v>178</v>
      </c>
      <c r="C199">
        <f>C198+AVERAGE(D197:E197)</f>
        <v>2.104915</v>
      </c>
    </row>
    <row r="200" ht="12.75">
      <c r="B200" s="16"/>
    </row>
    <row r="201" ht="12.75">
      <c r="B201" s="16" t="s">
        <v>181</v>
      </c>
    </row>
    <row r="202" spans="2:3" ht="12.75">
      <c r="B202" s="16" t="s">
        <v>186</v>
      </c>
      <c r="C202">
        <v>0.96</v>
      </c>
    </row>
    <row r="203" ht="12.75">
      <c r="C203">
        <v>1.04</v>
      </c>
    </row>
    <row r="204" spans="2:3" ht="12.75">
      <c r="B204">
        <v>-30050</v>
      </c>
      <c r="C204">
        <v>1.06</v>
      </c>
    </row>
    <row r="205" ht="12.75">
      <c r="C205">
        <v>1.14</v>
      </c>
    </row>
    <row r="207" ht="12.75">
      <c r="C207">
        <f>C202+C203</f>
        <v>2</v>
      </c>
    </row>
    <row r="208" ht="12.75">
      <c r="C208">
        <f>C204+C205</f>
        <v>2.2</v>
      </c>
    </row>
    <row r="209" ht="12.75">
      <c r="C209">
        <f>C202+C205</f>
        <v>2.0999999999999996</v>
      </c>
    </row>
    <row r="210" ht="12.75">
      <c r="C210">
        <f>C203+C204</f>
        <v>2.1</v>
      </c>
    </row>
    <row r="211" ht="12.75">
      <c r="B211" s="16" t="s">
        <v>179</v>
      </c>
    </row>
    <row r="212" spans="2:4" ht="12.75">
      <c r="B212" s="32" t="s">
        <v>186</v>
      </c>
      <c r="C212" t="s">
        <v>108</v>
      </c>
      <c r="D212">
        <f>1.04+0.96</f>
        <v>2</v>
      </c>
    </row>
    <row r="213" ht="12.75">
      <c r="B213" s="32" t="s">
        <v>187</v>
      </c>
    </row>
    <row r="215" spans="2:3" ht="12.75">
      <c r="B215" s="19">
        <v>4136122111</v>
      </c>
      <c r="C215" s="16" t="s">
        <v>222</v>
      </c>
    </row>
  </sheetData>
  <sheetProtection/>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dimension ref="D7:J17"/>
  <sheetViews>
    <sheetView zoomScalePageLayoutView="0" workbookViewId="0" topLeftCell="A1">
      <selection activeCell="X7" sqref="X7"/>
    </sheetView>
  </sheetViews>
  <sheetFormatPr defaultColWidth="9.140625" defaultRowHeight="12.75"/>
  <cols>
    <col min="5" max="5" width="11.00390625" style="0" bestFit="1" customWidth="1"/>
    <col min="6" max="6" width="12.421875" style="0" bestFit="1" customWidth="1"/>
    <col min="7" max="10" width="11.00390625" style="0" bestFit="1" customWidth="1"/>
  </cols>
  <sheetData>
    <row r="7" ht="12.75">
      <c r="G7" t="s">
        <v>93</v>
      </c>
    </row>
    <row r="8" spans="5:10" ht="12.75">
      <c r="E8" t="s">
        <v>101</v>
      </c>
      <c r="G8" t="s">
        <v>98</v>
      </c>
      <c r="H8" t="s">
        <v>98</v>
      </c>
      <c r="I8" t="s">
        <v>98</v>
      </c>
      <c r="J8" t="s">
        <v>98</v>
      </c>
    </row>
    <row r="9" spans="5:10" ht="12.75">
      <c r="E9" t="s">
        <v>95</v>
      </c>
      <c r="G9" t="s">
        <v>95</v>
      </c>
      <c r="H9" t="s">
        <v>95</v>
      </c>
      <c r="I9" t="s">
        <v>90</v>
      </c>
      <c r="J9" t="s">
        <v>90</v>
      </c>
    </row>
    <row r="10" spans="5:9" ht="12.75">
      <c r="E10" t="s">
        <v>97</v>
      </c>
      <c r="H10" t="s">
        <v>100</v>
      </c>
      <c r="I10" t="s">
        <v>100</v>
      </c>
    </row>
    <row r="11" spans="5:10" ht="12.75">
      <c r="E11" t="s">
        <v>96</v>
      </c>
      <c r="G11" t="s">
        <v>94</v>
      </c>
      <c r="H11" t="s">
        <v>99</v>
      </c>
      <c r="I11" t="s">
        <v>102</v>
      </c>
      <c r="J11" t="s">
        <v>103</v>
      </c>
    </row>
    <row r="12" spans="4:10" ht="12.75">
      <c r="D12" t="s">
        <v>91</v>
      </c>
      <c r="E12">
        <v>8522016150</v>
      </c>
      <c r="G12">
        <v>8522014390</v>
      </c>
      <c r="H12">
        <v>8522014390</v>
      </c>
      <c r="I12">
        <v>8522016180</v>
      </c>
      <c r="J12">
        <v>8522016350</v>
      </c>
    </row>
    <row r="13" spans="4:10" ht="12.75">
      <c r="D13" t="s">
        <v>92</v>
      </c>
      <c r="E13">
        <v>8522016140</v>
      </c>
      <c r="G13">
        <v>8522016360</v>
      </c>
      <c r="H13" s="21">
        <v>8522016370</v>
      </c>
      <c r="I13" s="21"/>
      <c r="J13" s="22">
        <v>8522016380</v>
      </c>
    </row>
    <row r="15" spans="6:7" ht="12.75">
      <c r="F15" t="s">
        <v>104</v>
      </c>
      <c r="G15" s="21">
        <v>8519214161</v>
      </c>
    </row>
    <row r="17" ht="12.75">
      <c r="G17" s="21" t="s">
        <v>105</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B &amp; B</dc:creator>
  <cp:keywords/>
  <dc:description/>
  <cp:lastModifiedBy>Lee</cp:lastModifiedBy>
  <cp:lastPrinted>2015-03-09T03:17:58Z</cp:lastPrinted>
  <dcterms:created xsi:type="dcterms:W3CDTF">2010-02-20T04:48:10Z</dcterms:created>
  <dcterms:modified xsi:type="dcterms:W3CDTF">2015-03-10T14:07:58Z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